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H:\Nicole\Budget_Finance\FY 2026\Booklet\Public\"/>
    </mc:Choice>
  </mc:AlternateContent>
  <xr:revisionPtr revIDLastSave="0" documentId="13_ncr:1_{AB5DFB05-FA79-4360-BA34-5D9D6EAFDF1F}" xr6:coauthVersionLast="47" xr6:coauthVersionMax="47" xr10:uidLastSave="{00000000-0000-0000-0000-000000000000}"/>
  <bookViews>
    <workbookView xWindow="4980" yWindow="2550" windowWidth="18840" windowHeight="12645" tabRatio="813" xr2:uid="{00000000-000D-0000-FFFF-FFFF00000000}"/>
  </bookViews>
  <sheets>
    <sheet name="Summary" sheetId="59" r:id="rId1"/>
    <sheet name="Graph" sheetId="53" r:id="rId2"/>
    <sheet name="Graph Compare" sheetId="46" r:id="rId3"/>
    <sheet name="Rev Summ" sheetId="5" r:id="rId4"/>
    <sheet name="Exp by Function" sheetId="54" r:id="rId5"/>
    <sheet name="Comparison-Function" sheetId="55" r:id="rId6"/>
    <sheet name="Exp by Classification" sheetId="56" r:id="rId7"/>
    <sheet name="Comparison-Classfication" sheetId="57" r:id="rId8"/>
    <sheet name="Exp Summary" sheetId="58" r:id="rId9"/>
    <sheet name="Capital" sheetId="60" r:id="rId10"/>
    <sheet name="Auxiliary" sheetId="61" r:id="rId11"/>
    <sheet name="Restricted" sheetId="62" r:id="rId12"/>
    <sheet name="Endowment" sheetId="63" r:id="rId13"/>
    <sheet name="Plant" sheetId="64" r:id="rId14"/>
    <sheet name="Section 104.0045" sheetId="65" r:id="rId15"/>
  </sheets>
  <externalReferences>
    <externalReference r:id="rId16"/>
  </externalReferences>
  <definedNames>
    <definedName name="nereida">#N/A</definedName>
    <definedName name="_xlnm.Print_Area" localSheetId="10">Auxiliary!$A$1:$G$29</definedName>
    <definedName name="_xlnm.Print_Area" localSheetId="9">Capital!$A$1:$E$44</definedName>
    <definedName name="_xlnm.Print_Area" localSheetId="7">'Comparison-Classfication'!$A$1:$J$55</definedName>
    <definedName name="_xlnm.Print_Area" localSheetId="5">'Comparison-Function'!$A$1:$J$56</definedName>
    <definedName name="_xlnm.Print_Area" localSheetId="12">Endowment!$A$1:$G$28</definedName>
    <definedName name="_xlnm.Print_Area" localSheetId="6">'Exp by Classification'!$A$1:$F$48</definedName>
    <definedName name="_xlnm.Print_Area" localSheetId="4">'Exp by Function'!$A$1:$F$48</definedName>
    <definedName name="_xlnm.Print_Area" localSheetId="8">'Exp Summary'!$A$1:$AI$53</definedName>
    <definedName name="_xlnm.Print_Area" localSheetId="1">Graph!$A$1:$F$47</definedName>
    <definedName name="_xlnm.Print_Area" localSheetId="2">'Graph Compare'!$A$1:$J$50</definedName>
    <definedName name="_xlnm.Print_Area" localSheetId="13">Plant!$A$1:$E$35</definedName>
    <definedName name="_xlnm.Print_Area" localSheetId="11">Restricted!$B$1:$H$27</definedName>
    <definedName name="_xlnm.Print_Area" localSheetId="3">'Rev Summ'!$A$1:$K$43</definedName>
    <definedName name="_xlnm.Print_Area" localSheetId="14">'Section 104.0045'!$A$1:$K$21</definedName>
    <definedName name="_xlnm.Print_Area" localSheetId="0">Summary!$A$1:$E$25</definedName>
    <definedName name="_xlnm.Print_Area">#REF!</definedName>
    <definedName name="_xlnm.Print_Titles" localSheetId="10">Auxiliary!$1:$10</definedName>
    <definedName name="_xlnm.Print_Titles" localSheetId="12">Endowment!$1:$10</definedName>
    <definedName name="_xlnm.Print_Titles" localSheetId="11">Restricted!$1:$10</definedName>
    <definedName name="_xlnm.Print_Titles" localSheetId="14">'Section 104.0045'!$A:$B</definedName>
    <definedName name="_xlnm.Print_Titles">#N/A</definedName>
    <definedName name="Tuition">'[1]Proj Rev &amp; Expend'!$A$1:$Q$136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4" i="60" l="1"/>
  <c r="E14" i="64" l="1"/>
  <c r="E12" i="64"/>
  <c r="E10" i="64"/>
  <c r="H15" i="62"/>
  <c r="H14" i="62"/>
  <c r="G15" i="61"/>
  <c r="G14" i="61"/>
  <c r="E42" i="60"/>
  <c r="E36" i="60"/>
  <c r="E29" i="60"/>
  <c r="E21" i="60"/>
  <c r="AA45" i="58" l="1"/>
  <c r="W45" i="58"/>
  <c r="S45" i="58"/>
  <c r="O45" i="58"/>
  <c r="K45" i="58"/>
  <c r="G45" i="58"/>
  <c r="G48" i="58" s="1"/>
  <c r="C45" i="58"/>
  <c r="AE41" i="58"/>
  <c r="AE39" i="58"/>
  <c r="AE37" i="58"/>
  <c r="AE35" i="58"/>
  <c r="AE45" i="58" s="1"/>
  <c r="AE31" i="58"/>
  <c r="AC28" i="58"/>
  <c r="AA28" i="58"/>
  <c r="AA48" i="58" s="1"/>
  <c r="Y28" i="58"/>
  <c r="W28" i="58"/>
  <c r="W48" i="58" s="1"/>
  <c r="U28" i="58"/>
  <c r="S28" i="58"/>
  <c r="S48" i="58" s="1"/>
  <c r="Q28" i="58"/>
  <c r="O28" i="58"/>
  <c r="O48" i="58" s="1"/>
  <c r="M28" i="58"/>
  <c r="K28" i="58"/>
  <c r="K48" i="58" s="1"/>
  <c r="I28" i="58"/>
  <c r="G28" i="58"/>
  <c r="AE28" i="58" s="1"/>
  <c r="E28" i="58"/>
  <c r="C28" i="58"/>
  <c r="C48" i="58" s="1"/>
  <c r="AE26" i="58"/>
  <c r="AE24" i="58"/>
  <c r="AE22" i="58"/>
  <c r="AE20" i="58"/>
  <c r="AE18" i="58"/>
  <c r="AE16" i="58"/>
  <c r="AE13" i="58"/>
  <c r="H78" i="57"/>
  <c r="J78" i="57" s="1"/>
  <c r="F78" i="57"/>
  <c r="F77" i="57"/>
  <c r="H76" i="57"/>
  <c r="J76" i="57" s="1"/>
  <c r="F76" i="57"/>
  <c r="H75" i="57"/>
  <c r="J75" i="57" s="1"/>
  <c r="F75" i="57"/>
  <c r="H74" i="57"/>
  <c r="J74" i="57" s="1"/>
  <c r="F74" i="57"/>
  <c r="J73" i="57"/>
  <c r="H73" i="57"/>
  <c r="F73" i="57"/>
  <c r="H72" i="57"/>
  <c r="J72" i="57" s="1"/>
  <c r="F72" i="57"/>
  <c r="F71" i="57"/>
  <c r="F68" i="57"/>
  <c r="F67" i="57"/>
  <c r="H67" i="57" s="1"/>
  <c r="J67" i="57" s="1"/>
  <c r="F66" i="57"/>
  <c r="H66" i="57" s="1"/>
  <c r="J66" i="57" s="1"/>
  <c r="F65" i="57"/>
  <c r="H65" i="57" s="1"/>
  <c r="J65" i="57" s="1"/>
  <c r="H64" i="57"/>
  <c r="J64" i="57" s="1"/>
  <c r="F64" i="57"/>
  <c r="F63" i="57"/>
  <c r="H63" i="57" s="1"/>
  <c r="J63" i="57" s="1"/>
  <c r="F62" i="57"/>
  <c r="H62" i="57" s="1"/>
  <c r="J62" i="57" s="1"/>
  <c r="F61" i="57"/>
  <c r="H61" i="57" s="1"/>
  <c r="F60" i="57"/>
  <c r="E47" i="57"/>
  <c r="H79" i="57" s="1"/>
  <c r="J26" i="57"/>
  <c r="H26" i="57"/>
  <c r="F62" i="56"/>
  <c r="D62" i="56"/>
  <c r="F61" i="56"/>
  <c r="D61" i="56"/>
  <c r="F60" i="56"/>
  <c r="D60" i="56"/>
  <c r="F59" i="56"/>
  <c r="D59" i="56"/>
  <c r="F58" i="56"/>
  <c r="D58" i="56"/>
  <c r="F57" i="56"/>
  <c r="D57" i="56"/>
  <c r="F56" i="56"/>
  <c r="F64" i="56" s="1"/>
  <c r="D56" i="56"/>
  <c r="D64" i="56" s="1"/>
  <c r="D54" i="56"/>
  <c r="D49" i="56"/>
  <c r="D47" i="56"/>
  <c r="F20" i="56"/>
  <c r="D20" i="56"/>
  <c r="H80" i="55"/>
  <c r="F80" i="55"/>
  <c r="H79" i="55"/>
  <c r="F79" i="55"/>
  <c r="H78" i="55"/>
  <c r="F78" i="55"/>
  <c r="H77" i="55"/>
  <c r="F77" i="55"/>
  <c r="H76" i="55"/>
  <c r="F76" i="55"/>
  <c r="H75" i="55"/>
  <c r="F75" i="55"/>
  <c r="H74" i="55"/>
  <c r="F74" i="55"/>
  <c r="H73" i="55"/>
  <c r="F73" i="55"/>
  <c r="F72" i="55"/>
  <c r="F68" i="55"/>
  <c r="H68" i="55" s="1"/>
  <c r="J68" i="55" s="1"/>
  <c r="F67" i="55"/>
  <c r="H67" i="55" s="1"/>
  <c r="J67" i="55" s="1"/>
  <c r="F66" i="55"/>
  <c r="H66" i="55" s="1"/>
  <c r="J66" i="55" s="1"/>
  <c r="F65" i="55"/>
  <c r="H65" i="55" s="1"/>
  <c r="J65" i="55" s="1"/>
  <c r="F64" i="55"/>
  <c r="F63" i="55"/>
  <c r="F62" i="55"/>
  <c r="F69" i="55" s="1"/>
  <c r="F61" i="55"/>
  <c r="E48" i="55"/>
  <c r="C48" i="55"/>
  <c r="J26" i="55"/>
  <c r="H26" i="55"/>
  <c r="F59" i="54"/>
  <c r="F58" i="54"/>
  <c r="D58" i="54"/>
  <c r="F57" i="54"/>
  <c r="D57" i="54"/>
  <c r="F56" i="54"/>
  <c r="D56" i="54"/>
  <c r="F55" i="54"/>
  <c r="D55" i="54"/>
  <c r="F54" i="54"/>
  <c r="D54" i="54"/>
  <c r="F53" i="54"/>
  <c r="D53" i="54"/>
  <c r="F52" i="54"/>
  <c r="D52" i="54"/>
  <c r="D59" i="54" s="1"/>
  <c r="D51" i="54"/>
  <c r="F20" i="54"/>
  <c r="D20" i="54"/>
  <c r="J61" i="57" l="1"/>
  <c r="J68" i="57" s="1"/>
  <c r="H68" i="57"/>
  <c r="J79" i="57"/>
  <c r="AE48" i="58"/>
  <c r="C47" i="57"/>
  <c r="F79" i="57" s="1"/>
  <c r="H63" i="55"/>
  <c r="J63" i="55" s="1"/>
  <c r="H64" i="55"/>
  <c r="J64" i="55" s="1"/>
  <c r="H62" i="55"/>
  <c r="H69" i="55" l="1"/>
  <c r="J62" i="55"/>
  <c r="J69" i="55" s="1"/>
  <c r="E13" i="5" l="1"/>
  <c r="I27" i="5" l="1"/>
  <c r="E27" i="5" l="1"/>
  <c r="K27" i="5" l="1"/>
  <c r="D54" i="53" l="1"/>
  <c r="D55" i="53"/>
  <c r="D56" i="53"/>
  <c r="D57" i="53"/>
  <c r="G27" i="5" l="1"/>
  <c r="D53" i="53" l="1"/>
  <c r="C27" i="5" l="1"/>
  <c r="F63" i="46" l="1"/>
  <c r="F70" i="46"/>
  <c r="F59" i="46"/>
  <c r="F65" i="46" l="1"/>
  <c r="F62" i="46"/>
  <c r="F73" i="46"/>
  <c r="F74" i="46"/>
  <c r="F76" i="46"/>
  <c r="F60" i="46" l="1"/>
  <c r="D52" i="53"/>
  <c r="F71" i="46"/>
  <c r="F72" i="46" l="1"/>
  <c r="F61" i="46" l="1"/>
  <c r="C45" i="46" l="1"/>
  <c r="D18" i="53"/>
  <c r="F64" i="46" l="1"/>
  <c r="H23" i="46"/>
  <c r="F75" i="46"/>
  <c r="F77" i="46" s="1"/>
  <c r="H76" i="46" s="1"/>
  <c r="D59" i="53"/>
  <c r="J76" i="46" l="1"/>
  <c r="H72" i="46"/>
  <c r="F66" i="46"/>
  <c r="H74" i="46"/>
  <c r="H71" i="46"/>
  <c r="E45" i="46" s="1"/>
  <c r="H73" i="46"/>
  <c r="H75" i="46"/>
  <c r="H65" i="46" l="1"/>
  <c r="J65" i="46" s="1"/>
  <c r="H64" i="46"/>
  <c r="H63" i="46"/>
  <c r="H61" i="46"/>
  <c r="H62" i="46"/>
  <c r="H60" i="46"/>
  <c r="J73" i="46"/>
  <c r="J75" i="46"/>
  <c r="J71" i="46"/>
  <c r="H77" i="46"/>
  <c r="J72" i="46"/>
  <c r="J74" i="46"/>
  <c r="H66" i="46" l="1"/>
  <c r="J62" i="46"/>
  <c r="J61" i="46"/>
  <c r="J63" i="46"/>
  <c r="J64" i="46"/>
  <c r="J60" i="46"/>
  <c r="J77" i="46"/>
  <c r="F55" i="53"/>
  <c r="F54" i="53"/>
  <c r="F56" i="53"/>
  <c r="F57" i="53"/>
  <c r="F53" i="53"/>
  <c r="F18" i="53" l="1"/>
  <c r="J23" i="46"/>
  <c r="J66" i="46"/>
  <c r="F52" i="53"/>
  <c r="F59" i="5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mnespino</author>
  </authors>
  <commentList>
    <comment ref="C15" authorId="0" shapeId="0" xr:uid="{81444F15-F437-4621-A2FB-3FA6C98133FF}">
      <text>
        <r>
          <rPr>
            <b/>
            <sz val="10"/>
            <color indexed="81"/>
            <rFont val="Tahoma"/>
            <family val="2"/>
          </rPr>
          <t>mnespino:</t>
        </r>
        <r>
          <rPr>
            <sz val="10"/>
            <color indexed="81"/>
            <rFont val="Tahoma"/>
            <family val="2"/>
          </rPr>
          <t xml:space="preserve">
total
</t>
        </r>
      </text>
    </comment>
    <comment ref="G15" authorId="0" shapeId="0" xr:uid="{C6A29AB1-31F4-41E5-8A19-36F27D45F9DF}">
      <text>
        <r>
          <rPr>
            <b/>
            <sz val="10"/>
            <color indexed="81"/>
            <rFont val="Tahoma"/>
            <family val="2"/>
          </rPr>
          <t>mnespino:</t>
        </r>
        <r>
          <rPr>
            <sz val="10"/>
            <color indexed="81"/>
            <rFont val="Tahoma"/>
            <family val="2"/>
          </rPr>
          <t xml:space="preserve">
total
</t>
        </r>
      </text>
    </comment>
    <comment ref="K15" authorId="0" shapeId="0" xr:uid="{1646A481-4D9F-40A1-8201-76F591C63C7B}">
      <text>
        <r>
          <rPr>
            <b/>
            <sz val="10"/>
            <color indexed="81"/>
            <rFont val="Tahoma"/>
            <family val="2"/>
          </rPr>
          <t>mnespino:</t>
        </r>
        <r>
          <rPr>
            <sz val="10"/>
            <color indexed="81"/>
            <rFont val="Tahoma"/>
            <family val="2"/>
          </rPr>
          <t xml:space="preserve">
total
</t>
        </r>
      </text>
    </comment>
    <comment ref="S15" authorId="0" shapeId="0" xr:uid="{483D38EC-BC80-4E62-850A-DCBCFA6EF09D}">
      <text>
        <r>
          <rPr>
            <b/>
            <sz val="10"/>
            <color indexed="81"/>
            <rFont val="Tahoma"/>
            <family val="2"/>
          </rPr>
          <t>mnespino:</t>
        </r>
        <r>
          <rPr>
            <sz val="10"/>
            <color indexed="81"/>
            <rFont val="Tahoma"/>
            <family val="2"/>
          </rPr>
          <t xml:space="preserve">
total
</t>
        </r>
      </text>
    </comment>
    <comment ref="W15" authorId="0" shapeId="0" xr:uid="{2971766D-F9E4-40B8-9A8A-5B15175359DE}">
      <text>
        <r>
          <rPr>
            <b/>
            <sz val="10"/>
            <color indexed="81"/>
            <rFont val="Tahoma"/>
            <family val="2"/>
          </rPr>
          <t>mnespino:</t>
        </r>
        <r>
          <rPr>
            <sz val="10"/>
            <color indexed="81"/>
            <rFont val="Tahoma"/>
            <family val="2"/>
          </rPr>
          <t xml:space="preserve">
total
</t>
        </r>
      </text>
    </comment>
    <comment ref="AA15" authorId="0" shapeId="0" xr:uid="{EB9355AD-831D-4911-B1F1-60810D502E5E}">
      <text>
        <r>
          <rPr>
            <b/>
            <sz val="10"/>
            <color indexed="81"/>
            <rFont val="Tahoma"/>
            <family val="2"/>
          </rPr>
          <t>mnespino:</t>
        </r>
        <r>
          <rPr>
            <sz val="10"/>
            <color indexed="81"/>
            <rFont val="Tahoma"/>
            <family val="2"/>
          </rPr>
          <t xml:space="preserve">
total
</t>
        </r>
      </text>
    </comment>
  </commentList>
</comments>
</file>

<file path=xl/sharedStrings.xml><?xml version="1.0" encoding="utf-8"?>
<sst xmlns="http://schemas.openxmlformats.org/spreadsheetml/2006/main" count="465" uniqueCount="191">
  <si>
    <t>Other Revenues</t>
  </si>
  <si>
    <t>Local Taxes</t>
  </si>
  <si>
    <t>Actual</t>
  </si>
  <si>
    <t>Total Revenues</t>
  </si>
  <si>
    <t>Tuition</t>
  </si>
  <si>
    <t xml:space="preserve">Unrestricted Fund </t>
  </si>
  <si>
    <t>Revenues by Source</t>
  </si>
  <si>
    <t>Revenue Source</t>
  </si>
  <si>
    <t>Fees</t>
  </si>
  <si>
    <t>Budget</t>
  </si>
  <si>
    <t>(As Amended)</t>
  </si>
  <si>
    <t>Unrestricted Fund</t>
  </si>
  <si>
    <t>State Appropriations</t>
  </si>
  <si>
    <t>Source of Revenues</t>
  </si>
  <si>
    <t>South Texas College</t>
  </si>
  <si>
    <t>Summary of Revenues - Budget and Actual</t>
  </si>
  <si>
    <t>Total Unrestricted Fund Revenues</t>
  </si>
  <si>
    <t>Percentage</t>
  </si>
  <si>
    <t xml:space="preserve">The Unrestricted Fund includes those economic resources of the college which are expendable for the purpose of performing the  </t>
  </si>
  <si>
    <t xml:space="preserve">primary missions of the institution-instruction, research, and public service - and which are not restricted by external sources or </t>
  </si>
  <si>
    <t>designated by the governing board of other than operating expenditures.</t>
  </si>
  <si>
    <t>Note:</t>
  </si>
  <si>
    <t xml:space="preserve">State Appropriations Revenues include state on-behalf benefits which are budgeted in the Unrestricted Fund </t>
  </si>
  <si>
    <t>Estimated*</t>
  </si>
  <si>
    <t>* Amounts are estimated.  Actual amounts will be available after fiscal year end and completion of audit.</t>
  </si>
  <si>
    <t>and are subsequently transferred to the Restricted Fund along with related expenditures for Annual Financial Report purposes.</t>
  </si>
  <si>
    <t>Carryover Allocations</t>
  </si>
  <si>
    <t>Fees Continued</t>
  </si>
  <si>
    <t>Other Revenues Continued</t>
  </si>
  <si>
    <t>M&amp;O Tax Bond Program 2013</t>
  </si>
  <si>
    <t>FY '24</t>
  </si>
  <si>
    <t>FY '25</t>
  </si>
  <si>
    <t>Fiscal Year 2024 - 2025</t>
  </si>
  <si>
    <t>FY '26</t>
  </si>
  <si>
    <t>Comparison of Previous Fiscal Years with Fiscal Year Ending August 31, 2026</t>
  </si>
  <si>
    <t>Comparison of Previous Fiscal Year with Fiscal Year Ending August 31, 2026</t>
  </si>
  <si>
    <t>Fiscal Year 2025 - 2026</t>
  </si>
  <si>
    <t xml:space="preserve">FY '25 Budget  
(As Amended)                           </t>
  </si>
  <si>
    <t>FY '26 Budget</t>
  </si>
  <si>
    <t>Budget for Fiscal Year 2025 - 2026</t>
  </si>
  <si>
    <t xml:space="preserve">FY '26 Budget </t>
  </si>
  <si>
    <t>Expenditures by Function</t>
  </si>
  <si>
    <t>(Without Transfers and Reserves)</t>
  </si>
  <si>
    <t>Function</t>
  </si>
  <si>
    <t>Instruction</t>
  </si>
  <si>
    <t>Public Service</t>
  </si>
  <si>
    <t>Academic Support</t>
  </si>
  <si>
    <t>Student Services</t>
  </si>
  <si>
    <t>Institutional Support</t>
  </si>
  <si>
    <t>Operation &amp; Maintenance</t>
  </si>
  <si>
    <t>Scholarships &amp; Fellowships</t>
  </si>
  <si>
    <t xml:space="preserve">Total Expenditures                             </t>
  </si>
  <si>
    <t xml:space="preserve">Total Expenditures </t>
  </si>
  <si>
    <t>FY '25 Budget 
(As Amended)</t>
  </si>
  <si>
    <t>Expenditures by Classification</t>
  </si>
  <si>
    <t>Classification</t>
  </si>
  <si>
    <t>Salaries</t>
  </si>
  <si>
    <t>Benefits</t>
  </si>
  <si>
    <t>Operating</t>
  </si>
  <si>
    <t>Technology</t>
  </si>
  <si>
    <t>Travel</t>
  </si>
  <si>
    <t>Capital</t>
  </si>
  <si>
    <t>Scholarships</t>
  </si>
  <si>
    <t xml:space="preserve">Total Expenditures                      </t>
  </si>
  <si>
    <t>Total Transfers and Contingencies</t>
  </si>
  <si>
    <t>Total Unrestricted Budget Expenditures/Transfers/Contingencies</t>
  </si>
  <si>
    <t>Schlolarships</t>
  </si>
  <si>
    <t xml:space="preserve">Expenditures by Classification </t>
  </si>
  <si>
    <t xml:space="preserve">Operating </t>
  </si>
  <si>
    <t xml:space="preserve">Function / Classification </t>
  </si>
  <si>
    <t xml:space="preserve">Percent 
of 
Total </t>
  </si>
  <si>
    <t>Total</t>
  </si>
  <si>
    <t>Percent of 
Total Budget 
W/O 
Trans/Reserv</t>
  </si>
  <si>
    <t>Percent of 
Total Budget 
With 
Trans/Reserv</t>
  </si>
  <si>
    <t>Operation &amp; Maintenance - Plant</t>
  </si>
  <si>
    <t>Total - Without Transfers &amp;</t>
  </si>
  <si>
    <t>Reserves</t>
  </si>
  <si>
    <t xml:space="preserve"> </t>
  </si>
  <si>
    <t xml:space="preserve">Percent of Total Expenditures </t>
  </si>
  <si>
    <t>Without Transfers &amp; Reserves</t>
  </si>
  <si>
    <t>Transfers and Reserves</t>
  </si>
  <si>
    <t>Transfer-Construction Fund</t>
  </si>
  <si>
    <t>Transfer-Renewals &amp; Replacements Fund</t>
  </si>
  <si>
    <t>Transfer-Student Activities</t>
  </si>
  <si>
    <t>Contingency</t>
  </si>
  <si>
    <t>HEERF Fund Balance Reserve</t>
  </si>
  <si>
    <t>Total Transfers and Reserves</t>
  </si>
  <si>
    <t xml:space="preserve">Total Unrestricted Budget </t>
  </si>
  <si>
    <t>Expenditures/Transfers/Reserves</t>
  </si>
  <si>
    <t>With Transfers and Reserves</t>
  </si>
  <si>
    <t xml:space="preserve">Current &amp; Plant Funds </t>
  </si>
  <si>
    <t>Summary of Revenues, Expenditures, Transfers and Reserves by Fund</t>
  </si>
  <si>
    <t>Fund</t>
  </si>
  <si>
    <t>Revenues and Transfers*</t>
  </si>
  <si>
    <t>Expenditures, Transfers and Reserves</t>
  </si>
  <si>
    <t>Auxiliary Fund</t>
  </si>
  <si>
    <t>Restricted Fund</t>
  </si>
  <si>
    <t>Endowment Fund</t>
  </si>
  <si>
    <t>Plant Fund - Unexpended - Construction</t>
  </si>
  <si>
    <t>Plant Fund - Renewals &amp; Replacements</t>
  </si>
  <si>
    <t>Plant Fund - Retirement of Indebtedness</t>
  </si>
  <si>
    <t>* Amounts may include Fund Balance (Carryover).</t>
  </si>
  <si>
    <t>Summary of Capital Expenditures by Function and Worktag</t>
  </si>
  <si>
    <t>Worktag Name</t>
  </si>
  <si>
    <t>Worktag</t>
  </si>
  <si>
    <t>RCPSE - Non State</t>
  </si>
  <si>
    <t>CC00064</t>
  </si>
  <si>
    <t>Culinary Arts</t>
  </si>
  <si>
    <t>PG00027</t>
  </si>
  <si>
    <t>Law Enforcement</t>
  </si>
  <si>
    <t>PG00032</t>
  </si>
  <si>
    <t>Biology</t>
  </si>
  <si>
    <t>PG00037</t>
  </si>
  <si>
    <t>Physics</t>
  </si>
  <si>
    <t>PG00039</t>
  </si>
  <si>
    <t>Automotive Technology</t>
  </si>
  <si>
    <t>PG00043</t>
  </si>
  <si>
    <t>HVACR</t>
  </si>
  <si>
    <t>PG00045</t>
  </si>
  <si>
    <t>Electrician Assistant</t>
  </si>
  <si>
    <t>PG00048</t>
  </si>
  <si>
    <t>Emergency Medical Services</t>
  </si>
  <si>
    <t>PG00079</t>
  </si>
  <si>
    <t>Radiologic Technology</t>
  </si>
  <si>
    <t>PG00086</t>
  </si>
  <si>
    <t>Total Instruction</t>
  </si>
  <si>
    <t xml:space="preserve">Academic Support </t>
  </si>
  <si>
    <t>Learning Commons and Open Labs</t>
  </si>
  <si>
    <t>CC00055</t>
  </si>
  <si>
    <t>Library Acquisition</t>
  </si>
  <si>
    <t>PG00129</t>
  </si>
  <si>
    <t>Bachelor Programs Library Support Materials</t>
  </si>
  <si>
    <t>PG00132</t>
  </si>
  <si>
    <t>Educational Technologies Maintenance and Repair</t>
  </si>
  <si>
    <t>PG00135</t>
  </si>
  <si>
    <t>Total Academic Support</t>
  </si>
  <si>
    <t>Student Transportation Services</t>
  </si>
  <si>
    <t>CC00040</t>
  </si>
  <si>
    <t>Technology Projects</t>
  </si>
  <si>
    <t>CC00056</t>
  </si>
  <si>
    <t>Systems and Networking</t>
  </si>
  <si>
    <t>PG00126</t>
  </si>
  <si>
    <t>Total Institutional Support</t>
  </si>
  <si>
    <t>Central Receiving</t>
  </si>
  <si>
    <t>CC00037</t>
  </si>
  <si>
    <t>Safety &amp; Security</t>
  </si>
  <si>
    <t>CC00041</t>
  </si>
  <si>
    <t>Total Operation &amp; Maintenance</t>
  </si>
  <si>
    <t>Total Capital Expenditures</t>
  </si>
  <si>
    <t>Summary of Revenues, Expenditures and Transfers - Budget and Actual</t>
  </si>
  <si>
    <t>Fiscal Year</t>
  </si>
  <si>
    <t>Revenues* / Expenditures / Transfers</t>
  </si>
  <si>
    <t>Actual**</t>
  </si>
  <si>
    <t>2023-2024</t>
  </si>
  <si>
    <t>Revenues</t>
  </si>
  <si>
    <t>Expenditures and Transfers</t>
  </si>
  <si>
    <t>2024-2025</t>
  </si>
  <si>
    <t>2025-2026</t>
  </si>
  <si>
    <t>* Revenues may include Fund Balance (Carryover)</t>
  </si>
  <si>
    <t>** Projected for Fiscal Year 2025</t>
  </si>
  <si>
    <r>
      <t xml:space="preserve">The </t>
    </r>
    <r>
      <rPr>
        <i/>
        <sz val="11"/>
        <rFont val="Calibri"/>
        <family val="2"/>
        <scheme val="minor"/>
      </rPr>
      <t>Auxiliary Fund</t>
    </r>
    <r>
      <rPr>
        <sz val="11"/>
        <rFont val="Calibri"/>
        <family val="2"/>
        <scheme val="minor"/>
      </rPr>
      <t xml:space="preserve"> accounts for transactions of self-supporting activities.  The fund exists to provide goods or services </t>
    </r>
  </si>
  <si>
    <t xml:space="preserve">to students, faculty, staff, other institutional departments, or incidentally to the general public.  The assessed fee is directly </t>
  </si>
  <si>
    <t xml:space="preserve">related to, although not necessarily equal to, the cost of the goods or services.  Examples include the College bookstore, </t>
  </si>
  <si>
    <t>food service, wellness center, child care center and general conferences.</t>
  </si>
  <si>
    <t>Revenues / Expenditures/Transfers</t>
  </si>
  <si>
    <t>Actual*</t>
  </si>
  <si>
    <t>Revenues and Transfers</t>
  </si>
  <si>
    <t>* Projected for Fiscal Year 2025</t>
  </si>
  <si>
    <r>
      <t xml:space="preserve">The </t>
    </r>
    <r>
      <rPr>
        <i/>
        <sz val="11"/>
        <rFont val="Calibri"/>
        <family val="2"/>
        <scheme val="minor"/>
      </rPr>
      <t>Restricted Fund</t>
    </r>
    <r>
      <rPr>
        <sz val="11"/>
        <rFont val="Calibri"/>
        <family val="2"/>
        <scheme val="minor"/>
      </rPr>
      <t xml:space="preserve"> accounts for operating funds that have been restricted for a specific purpose by external parties, grants, </t>
    </r>
  </si>
  <si>
    <t>contracts, donors, or legislation.</t>
  </si>
  <si>
    <t xml:space="preserve">The Endowment Fund accounts for donor restricted gifts that are invested as per the donor's stated terms.  </t>
  </si>
  <si>
    <t>Plant Funds</t>
  </si>
  <si>
    <t>Summary of Revenues, Expenditures and Transfers</t>
  </si>
  <si>
    <t>Plant Fund - Unexpended - Construction Fund</t>
  </si>
  <si>
    <t>Plant Fund - Renewals &amp; Replacements Fund</t>
  </si>
  <si>
    <t>Plant Fund - Retirement of Indebtedness Fund</t>
  </si>
  <si>
    <t>*Amounts may include Fund Balance (Carryover).</t>
  </si>
  <si>
    <r>
      <t xml:space="preserve">The </t>
    </r>
    <r>
      <rPr>
        <i/>
        <sz val="11"/>
        <rFont val="Calibri"/>
        <family val="2"/>
        <scheme val="minor"/>
      </rPr>
      <t>Unexpended - Construction Fund</t>
    </r>
    <r>
      <rPr>
        <sz val="11"/>
        <rFont val="Calibri"/>
        <family val="2"/>
        <scheme val="minor"/>
      </rPr>
      <t xml:space="preserve"> accounts for resources to be used for plant construction or</t>
    </r>
  </si>
  <si>
    <t>acquisition.</t>
  </si>
  <si>
    <r>
      <t xml:space="preserve">The </t>
    </r>
    <r>
      <rPr>
        <i/>
        <sz val="11"/>
        <rFont val="Calibri"/>
        <family val="2"/>
        <scheme val="minor"/>
      </rPr>
      <t>Renewals and Replacements Fund</t>
    </r>
    <r>
      <rPr>
        <sz val="11"/>
        <rFont val="Calibri"/>
        <family val="2"/>
        <scheme val="minor"/>
      </rPr>
      <t xml:space="preserve"> accounts for resources to be used for renewing and replacing</t>
    </r>
  </si>
  <si>
    <t>facilities on existing College capital assets.</t>
  </si>
  <si>
    <r>
      <t xml:space="preserve">The </t>
    </r>
    <r>
      <rPr>
        <i/>
        <sz val="11"/>
        <rFont val="Calibri"/>
        <family val="2"/>
        <scheme val="minor"/>
      </rPr>
      <t>Retirement of Indebtedness Fund</t>
    </r>
    <r>
      <rPr>
        <sz val="11"/>
        <rFont val="Calibri"/>
        <family val="2"/>
        <scheme val="minor"/>
      </rPr>
      <t xml:space="preserve"> accounts for funds held in reserve for paying principal and   </t>
    </r>
  </si>
  <si>
    <t>interest on debt, as well as related costs in accordance with bond indentures.</t>
  </si>
  <si>
    <t xml:space="preserve">Summary of Local Government Code Section 140.0045 Expenditures </t>
  </si>
  <si>
    <t>Itemization of Certain Expenditures</t>
  </si>
  <si>
    <t>Required in Certain Political Subdivision Budgets**</t>
  </si>
  <si>
    <t>Expenditures</t>
  </si>
  <si>
    <t>Total Section 140.0045 Expenditures</t>
  </si>
  <si>
    <t xml:space="preserve">The budgeted and estimated expenditure amounts are included in various departmental organization budgets.  </t>
  </si>
  <si>
    <t xml:space="preserve">* Amounts are estimated.  Audited actual amounts will be available after fiscal year end and completion of financial audit.     </t>
  </si>
  <si>
    <t>** Expenditures for directly or indirectly influencing or attempting to influence the outcome of legislation or administrative action, as those terms are defined in Section 305.002, Government Code.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</si>
</sst>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$-409]#,##0"/>
    <numFmt numFmtId="165" formatCode="_(* #,##0_);_(* \(#,##0\);_(* &quot;-&quot;??_);_(@_)"/>
    <numFmt numFmtId="166" formatCode="&quot;$&quot;#,##0"/>
    <numFmt numFmtId="167" formatCode="[$$-409]#,##0.00"/>
    <numFmt numFmtId="168" formatCode="_(&quot;$&quot;* #,##0_);_(&quot;$&quot;* \(#,##0\);_(&quot;$&quot;* &quot;-&quot;??_);_(@_)"/>
    <numFmt numFmtId="169" formatCode="0.0%"/>
    <numFmt numFmtId="170" formatCode="#,##0.00;[Red]#,##0.00"/>
  </numFmts>
  <fonts count="61" x14ac:knownFonts="1">
    <font>
      <sz val="12"/>
      <name val="Arial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12"/>
      <name val="Arial"/>
      <family val="2"/>
    </font>
    <font>
      <b/>
      <sz val="22.5"/>
      <name val="Calibri"/>
      <family val="2"/>
      <scheme val="minor"/>
    </font>
    <font>
      <b/>
      <sz val="12.5"/>
      <name val="Calibri"/>
      <family val="2"/>
      <scheme val="minor"/>
    </font>
    <font>
      <sz val="12.5"/>
      <name val="Calibri"/>
      <family val="2"/>
      <scheme val="minor"/>
    </font>
    <font>
      <b/>
      <sz val="20"/>
      <name val="Calibri"/>
      <family val="2"/>
      <scheme val="minor"/>
    </font>
    <font>
      <b/>
      <sz val="17.5"/>
      <name val="Calibri"/>
      <family val="2"/>
      <scheme val="minor"/>
    </font>
    <font>
      <b/>
      <sz val="15"/>
      <name val="Calibri"/>
      <family val="2"/>
      <scheme val="minor"/>
    </font>
    <font>
      <sz val="15"/>
      <name val="Calibri"/>
      <family val="2"/>
      <scheme val="minor"/>
    </font>
    <font>
      <b/>
      <sz val="32.700000000000003"/>
      <name val="Calibri"/>
      <family val="2"/>
      <scheme val="minor"/>
    </font>
    <font>
      <b/>
      <sz val="29"/>
      <name val="Calibri"/>
      <family val="2"/>
      <scheme val="minor"/>
    </font>
    <font>
      <b/>
      <sz val="25.5"/>
      <name val="Calibri"/>
      <family val="2"/>
      <scheme val="minor"/>
    </font>
    <font>
      <b/>
      <sz val="21.8"/>
      <name val="Calibri"/>
      <family val="2"/>
      <scheme val="minor"/>
    </font>
    <font>
      <b/>
      <sz val="32"/>
      <name val="Calibri"/>
      <family val="2"/>
      <scheme val="minor"/>
    </font>
    <font>
      <sz val="17"/>
      <name val="Calibri"/>
      <family val="2"/>
      <scheme val="minor"/>
    </font>
    <font>
      <b/>
      <sz val="28"/>
      <name val="Calibri"/>
      <family val="2"/>
      <scheme val="minor"/>
    </font>
    <font>
      <b/>
      <sz val="25"/>
      <name val="Calibri"/>
      <family val="2"/>
      <scheme val="minor"/>
    </font>
    <font>
      <b/>
      <sz val="17"/>
      <name val="Calibri"/>
      <family val="2"/>
      <scheme val="minor"/>
    </font>
    <font>
      <b/>
      <sz val="22"/>
      <name val="Calibri"/>
      <family val="2"/>
      <scheme val="minor"/>
    </font>
    <font>
      <sz val="12.5"/>
      <color theme="0" tint="-0.34998626667073579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10"/>
      <name val="Calibri"/>
      <family val="2"/>
      <scheme val="minor"/>
    </font>
    <font>
      <sz val="12"/>
      <color indexed="10"/>
      <name val="Calibri"/>
      <family val="2"/>
      <scheme val="minor"/>
    </font>
    <font>
      <sz val="10"/>
      <name val="Calibri"/>
      <family val="2"/>
      <scheme val="minor"/>
    </font>
    <font>
      <sz val="15"/>
      <color theme="0" tint="-0.34998626667073579"/>
      <name val="Calibri"/>
      <family val="2"/>
      <scheme val="minor"/>
    </font>
    <font>
      <b/>
      <sz val="32.5"/>
      <name val="Calibri"/>
      <family val="2"/>
      <scheme val="minor"/>
    </font>
    <font>
      <b/>
      <sz val="15"/>
      <color indexed="10"/>
      <name val="Calibri"/>
      <family val="2"/>
      <scheme val="minor"/>
    </font>
    <font>
      <sz val="15"/>
      <color indexed="10"/>
      <name val="Calibri"/>
      <family val="2"/>
      <scheme val="minor"/>
    </font>
    <font>
      <sz val="11"/>
      <name val="Calibri"/>
      <family val="2"/>
      <scheme val="minor"/>
    </font>
    <font>
      <b/>
      <sz val="19"/>
      <name val="Calibri"/>
      <family val="2"/>
      <scheme val="minor"/>
    </font>
    <font>
      <sz val="18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6"/>
      <name val="Calibri"/>
      <family val="2"/>
      <scheme val="minor"/>
    </font>
    <font>
      <sz val="10"/>
      <color theme="1"/>
      <name val="Arial"/>
      <family val="2"/>
    </font>
    <font>
      <b/>
      <sz val="13.5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3.5"/>
      <color theme="1"/>
      <name val="Calibri"/>
      <family val="2"/>
      <scheme val="minor"/>
    </font>
    <font>
      <b/>
      <sz val="21.6"/>
      <name val="Calibri"/>
      <family val="2"/>
      <scheme val="minor"/>
    </font>
    <font>
      <b/>
      <sz val="16.8"/>
      <name val="Calibri"/>
      <family val="2"/>
      <scheme val="minor"/>
    </font>
    <font>
      <b/>
      <sz val="14.5"/>
      <name val="Calibri"/>
      <family val="2"/>
      <scheme val="minor"/>
    </font>
    <font>
      <i/>
      <sz val="11"/>
      <name val="Calibri"/>
      <family val="2"/>
      <scheme val="minor"/>
    </font>
    <font>
      <b/>
      <sz val="21.5"/>
      <name val="Calibri"/>
      <family val="2"/>
      <scheme val="minor"/>
    </font>
    <font>
      <b/>
      <sz val="21"/>
      <name val="Calibri"/>
      <family val="2"/>
      <scheme val="minor"/>
    </font>
    <font>
      <sz val="13.5"/>
      <name val="Calibri"/>
      <family val="2"/>
      <scheme val="minor"/>
    </font>
    <font>
      <b/>
      <sz val="13.5"/>
      <name val="Calibri"/>
      <family val="2"/>
      <scheme val="minor"/>
    </font>
    <font>
      <sz val="12.5"/>
      <color theme="0"/>
      <name val="Calibri"/>
      <family val="2"/>
      <scheme val="minor"/>
    </font>
    <font>
      <b/>
      <sz val="12.5"/>
      <color theme="0"/>
      <name val="Calibri"/>
      <family val="2"/>
      <scheme val="minor"/>
    </font>
    <font>
      <sz val="15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indexed="64"/>
      </bottom>
      <diagonal/>
    </border>
    <border>
      <left/>
      <right/>
      <top style="medium">
        <color auto="1"/>
      </top>
      <bottom style="double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</borders>
  <cellStyleXfs count="19">
    <xf numFmtId="0" fontId="0" fillId="0" borderId="0"/>
    <xf numFmtId="43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3" fillId="0" borderId="0"/>
  </cellStyleXfs>
  <cellXfs count="437">
    <xf numFmtId="0" fontId="0" fillId="0" borderId="0" xfId="0"/>
    <xf numFmtId="0" fontId="8" fillId="0" borderId="0" xfId="0" applyNumberFormat="1" applyFont="1" applyAlignment="1">
      <alignment horizontal="centerContinuous"/>
    </xf>
    <xf numFmtId="0" fontId="9" fillId="0" borderId="0" xfId="0" applyNumberFormat="1" applyFont="1" applyAlignment="1"/>
    <xf numFmtId="0" fontId="11" fillId="0" borderId="0" xfId="0" applyNumberFormat="1" applyFont="1" applyAlignment="1">
      <alignment horizontal="centerContinuous"/>
    </xf>
    <xf numFmtId="10" fontId="9" fillId="0" borderId="0" xfId="2" applyNumberFormat="1" applyFont="1" applyAlignment="1"/>
    <xf numFmtId="0" fontId="12" fillId="0" borderId="0" xfId="0" applyNumberFormat="1" applyFont="1" applyAlignment="1">
      <alignment horizontal="centerContinuous"/>
    </xf>
    <xf numFmtId="0" fontId="9" fillId="0" borderId="0" xfId="0" applyNumberFormat="1" applyFont="1" applyFill="1" applyBorder="1" applyAlignment="1"/>
    <xf numFmtId="0" fontId="9" fillId="0" borderId="0" xfId="0" applyNumberFormat="1" applyFont="1" applyFill="1" applyAlignment="1"/>
    <xf numFmtId="0" fontId="8" fillId="0" borderId="0" xfId="0" applyNumberFormat="1" applyFont="1" applyFill="1" applyBorder="1" applyAlignment="1">
      <alignment horizontal="center"/>
    </xf>
    <xf numFmtId="44" fontId="8" fillId="0" borderId="0" xfId="0" applyNumberFormat="1" applyFont="1" applyFill="1" applyBorder="1" applyAlignment="1">
      <alignment horizontal="center" wrapText="1"/>
    </xf>
    <xf numFmtId="0" fontId="9" fillId="0" borderId="0" xfId="0" applyNumberFormat="1" applyFont="1" applyBorder="1" applyAlignment="1"/>
    <xf numFmtId="42" fontId="9" fillId="0" borderId="0" xfId="0" applyNumberFormat="1" applyFont="1" applyFill="1" applyBorder="1" applyAlignment="1">
      <alignment horizontal="right"/>
    </xf>
    <xf numFmtId="10" fontId="9" fillId="0" borderId="0" xfId="0" applyNumberFormat="1" applyFont="1" applyAlignment="1"/>
    <xf numFmtId="10" fontId="13" fillId="0" borderId="0" xfId="0" applyNumberFormat="1" applyFont="1" applyAlignment="1"/>
    <xf numFmtId="41" fontId="9" fillId="0" borderId="0" xfId="0" applyNumberFormat="1" applyFont="1" applyFill="1" applyBorder="1" applyAlignment="1"/>
    <xf numFmtId="10" fontId="9" fillId="0" borderId="0" xfId="0" applyNumberFormat="1" applyFont="1" applyFill="1" applyAlignment="1"/>
    <xf numFmtId="0" fontId="9" fillId="0" borderId="0" xfId="0" applyNumberFormat="1" applyFont="1" applyAlignment="1">
      <alignment horizontal="center"/>
    </xf>
    <xf numFmtId="164" fontId="8" fillId="0" borderId="3" xfId="0" applyNumberFormat="1" applyFont="1" applyBorder="1" applyAlignment="1"/>
    <xf numFmtId="164" fontId="8" fillId="0" borderId="0" xfId="0" applyNumberFormat="1" applyFont="1" applyFill="1" applyBorder="1" applyAlignment="1"/>
    <xf numFmtId="42" fontId="8" fillId="0" borderId="3" xfId="0" applyNumberFormat="1" applyFont="1" applyFill="1" applyBorder="1" applyAlignment="1"/>
    <xf numFmtId="42" fontId="8" fillId="0" borderId="0" xfId="0" applyNumberFormat="1" applyFont="1" applyFill="1" applyBorder="1" applyAlignment="1"/>
    <xf numFmtId="10" fontId="8" fillId="0" borderId="3" xfId="0" applyNumberFormat="1" applyFont="1" applyFill="1" applyBorder="1" applyAlignment="1"/>
    <xf numFmtId="42" fontId="9" fillId="0" borderId="0" xfId="0" applyNumberFormat="1" applyFont="1" applyAlignment="1"/>
    <xf numFmtId="0" fontId="8" fillId="0" borderId="0" xfId="0" applyNumberFormat="1" applyFont="1" applyFill="1" applyAlignment="1">
      <alignment horizontal="centerContinuous"/>
    </xf>
    <xf numFmtId="165" fontId="9" fillId="0" borderId="0" xfId="1" applyNumberFormat="1" applyFont="1" applyAlignment="1">
      <alignment horizontal="center"/>
    </xf>
    <xf numFmtId="0" fontId="9" fillId="0" borderId="0" xfId="0" applyNumberFormat="1" applyFont="1" applyAlignment="1">
      <alignment horizontal="right"/>
    </xf>
    <xf numFmtId="165" fontId="9" fillId="0" borderId="0" xfId="1" applyNumberFormat="1" applyFont="1" applyAlignment="1"/>
    <xf numFmtId="166" fontId="9" fillId="0" borderId="0" xfId="0" applyNumberFormat="1" applyFont="1" applyBorder="1" applyAlignment="1"/>
    <xf numFmtId="10" fontId="9" fillId="0" borderId="0" xfId="0" applyNumberFormat="1" applyFont="1" applyBorder="1" applyAlignment="1"/>
    <xf numFmtId="0" fontId="9" fillId="0" borderId="5" xfId="0" applyNumberFormat="1" applyFont="1" applyBorder="1" applyAlignment="1"/>
    <xf numFmtId="10" fontId="9" fillId="0" borderId="5" xfId="0" applyNumberFormat="1" applyFont="1" applyFill="1" applyBorder="1" applyAlignment="1"/>
    <xf numFmtId="0" fontId="9" fillId="0" borderId="1" xfId="0" applyNumberFormat="1" applyFont="1" applyFill="1" applyBorder="1" applyAlignment="1">
      <alignment horizontal="center"/>
    </xf>
    <xf numFmtId="44" fontId="9" fillId="0" borderId="1" xfId="0" applyNumberFormat="1" applyFont="1" applyFill="1" applyBorder="1" applyAlignment="1">
      <alignment horizontal="center" wrapText="1"/>
    </xf>
    <xf numFmtId="0" fontId="14" fillId="0" borderId="0" xfId="0" applyFont="1" applyAlignment="1">
      <alignment horizontal="centerContinuous"/>
    </xf>
    <xf numFmtId="0" fontId="13" fillId="0" borderId="0" xfId="0" applyFont="1" applyFill="1" applyBorder="1" applyAlignment="1">
      <alignment horizontal="centerContinuous"/>
    </xf>
    <xf numFmtId="0" fontId="13" fillId="0" borderId="0" xfId="0" applyFont="1" applyAlignment="1">
      <alignment horizontal="centerContinuous"/>
    </xf>
    <xf numFmtId="0" fontId="13" fillId="0" borderId="0" xfId="0" applyFont="1"/>
    <xf numFmtId="0" fontId="15" fillId="0" borderId="0" xfId="0" applyFont="1" applyAlignment="1">
      <alignment horizontal="centerContinuous"/>
    </xf>
    <xf numFmtId="0" fontId="16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3" fillId="0" borderId="0" xfId="0" applyNumberFormat="1" applyFont="1" applyAlignment="1">
      <alignment horizontal="centerContinuous"/>
    </xf>
    <xf numFmtId="0" fontId="13" fillId="0" borderId="0" xfId="0" applyNumberFormat="1" applyFont="1" applyFill="1" applyBorder="1" applyAlignment="1">
      <alignment horizontal="centerContinuous"/>
    </xf>
    <xf numFmtId="0" fontId="13" fillId="0" borderId="0" xfId="0" applyNumberFormat="1" applyFont="1" applyAlignment="1"/>
    <xf numFmtId="0" fontId="12" fillId="0" borderId="0" xfId="0" applyNumberFormat="1" applyFont="1" applyFill="1" applyBorder="1" applyAlignment="1">
      <alignment horizontal="center"/>
    </xf>
    <xf numFmtId="0" fontId="13" fillId="0" borderId="0" xfId="0" applyNumberFormat="1" applyFont="1" applyFill="1" applyBorder="1" applyAlignment="1"/>
    <xf numFmtId="0" fontId="12" fillId="0" borderId="0" xfId="0" applyNumberFormat="1" applyFont="1" applyAlignment="1"/>
    <xf numFmtId="0" fontId="12" fillId="0" borderId="0" xfId="0" applyNumberFormat="1" applyFont="1" applyFill="1" applyBorder="1" applyAlignment="1"/>
    <xf numFmtId="0" fontId="13" fillId="0" borderId="0" xfId="0" applyNumberFormat="1" applyFont="1" applyBorder="1" applyAlignment="1"/>
    <xf numFmtId="0" fontId="12" fillId="0" borderId="0" xfId="0" applyNumberFormat="1" applyFont="1" applyFill="1" applyBorder="1" applyAlignment="1">
      <alignment horizontal="centerContinuous"/>
    </xf>
    <xf numFmtId="44" fontId="12" fillId="0" borderId="0" xfId="0" applyNumberFormat="1" applyFont="1" applyFill="1" applyBorder="1" applyAlignment="1">
      <alignment horizontal="center" wrapText="1"/>
    </xf>
    <xf numFmtId="0" fontId="13" fillId="0" borderId="0" xfId="0" applyNumberFormat="1" applyFont="1" applyFill="1" applyBorder="1" applyAlignment="1">
      <alignment horizontal="left"/>
    </xf>
    <xf numFmtId="44" fontId="13" fillId="0" borderId="0" xfId="0" applyNumberFormat="1" applyFont="1" applyFill="1" applyBorder="1" applyAlignment="1">
      <alignment horizontal="center" wrapText="1"/>
    </xf>
    <xf numFmtId="0" fontId="13" fillId="0" borderId="0" xfId="0" applyNumberFormat="1" applyFont="1" applyFill="1" applyBorder="1" applyAlignment="1">
      <alignment horizontal="right"/>
    </xf>
    <xf numFmtId="42" fontId="13" fillId="0" borderId="0" xfId="0" applyNumberFormat="1" applyFont="1" applyFill="1" applyBorder="1" applyAlignment="1"/>
    <xf numFmtId="10" fontId="13" fillId="0" borderId="0" xfId="2" applyNumberFormat="1" applyFont="1" applyAlignment="1">
      <alignment horizontal="right"/>
    </xf>
    <xf numFmtId="41" fontId="13" fillId="0" borderId="0" xfId="0" applyNumberFormat="1" applyFont="1" applyFill="1" applyBorder="1" applyAlignment="1"/>
    <xf numFmtId="42" fontId="12" fillId="0" borderId="0" xfId="0" applyNumberFormat="1" applyFont="1" applyFill="1" applyBorder="1" applyAlignment="1"/>
    <xf numFmtId="0" fontId="12" fillId="0" borderId="0" xfId="0" applyNumberFormat="1" applyFont="1" applyFill="1" applyAlignment="1">
      <alignment horizontal="centerContinuous"/>
    </xf>
    <xf numFmtId="0" fontId="13" fillId="0" borderId="0" xfId="0" applyNumberFormat="1" applyFont="1" applyFill="1" applyBorder="1" applyAlignment="1">
      <alignment horizontal="center"/>
    </xf>
    <xf numFmtId="0" fontId="13" fillId="0" borderId="0" xfId="0" applyNumberFormat="1" applyFont="1" applyAlignment="1">
      <alignment horizontal="center"/>
    </xf>
    <xf numFmtId="10" fontId="13" fillId="0" borderId="0" xfId="0" applyNumberFormat="1" applyFont="1" applyFill="1" applyBorder="1" applyAlignment="1"/>
    <xf numFmtId="42" fontId="13" fillId="0" borderId="0" xfId="0" applyNumberFormat="1" applyFont="1" applyAlignment="1"/>
    <xf numFmtId="0" fontId="12" fillId="0" borderId="4" xfId="0" applyNumberFormat="1" applyFont="1" applyBorder="1" applyAlignment="1"/>
    <xf numFmtId="42" fontId="12" fillId="0" borderId="4" xfId="0" applyNumberFormat="1" applyFont="1" applyFill="1" applyBorder="1" applyAlignment="1"/>
    <xf numFmtId="10" fontId="12" fillId="0" borderId="4" xfId="0" applyNumberFormat="1" applyFont="1" applyFill="1" applyBorder="1" applyAlignment="1"/>
    <xf numFmtId="10" fontId="13" fillId="0" borderId="0" xfId="0" applyNumberFormat="1" applyFont="1" applyBorder="1" applyAlignment="1"/>
    <xf numFmtId="166" fontId="13" fillId="0" borderId="0" xfId="0" applyNumberFormat="1" applyFont="1" applyBorder="1" applyAlignment="1"/>
    <xf numFmtId="0" fontId="13" fillId="0" borderId="1" xfId="0" applyNumberFormat="1" applyFont="1" applyFill="1" applyBorder="1" applyAlignment="1">
      <alignment horizontal="center"/>
    </xf>
    <xf numFmtId="0" fontId="13" fillId="0" borderId="5" xfId="0" applyNumberFormat="1" applyFont="1" applyFill="1" applyBorder="1" applyAlignment="1"/>
    <xf numFmtId="42" fontId="13" fillId="0" borderId="5" xfId="0" applyNumberFormat="1" applyFont="1" applyFill="1" applyBorder="1" applyAlignment="1"/>
    <xf numFmtId="41" fontId="13" fillId="0" borderId="5" xfId="0" applyNumberFormat="1" applyFont="1" applyFill="1" applyBorder="1" applyAlignment="1"/>
    <xf numFmtId="10" fontId="13" fillId="0" borderId="5" xfId="0" applyNumberFormat="1" applyFont="1" applyFill="1" applyBorder="1" applyAlignment="1"/>
    <xf numFmtId="0" fontId="19" fillId="0" borderId="0" xfId="0" applyNumberFormat="1" applyFont="1" applyAlignment="1"/>
    <xf numFmtId="0" fontId="22" fillId="0" borderId="0" xfId="0" applyNumberFormat="1" applyFont="1" applyBorder="1" applyAlignment="1">
      <alignment horizontal="centerContinuous"/>
    </xf>
    <xf numFmtId="3" fontId="22" fillId="0" borderId="0" xfId="0" applyNumberFormat="1" applyFont="1" applyBorder="1" applyAlignment="1">
      <alignment horizontal="centerContinuous"/>
    </xf>
    <xf numFmtId="0" fontId="19" fillId="0" borderId="0" xfId="0" applyNumberFormat="1" applyFont="1" applyAlignment="1">
      <alignment horizontal="left"/>
    </xf>
    <xf numFmtId="0" fontId="22" fillId="0" borderId="0" xfId="0" applyNumberFormat="1" applyFont="1" applyAlignment="1"/>
    <xf numFmtId="0" fontId="22" fillId="0" borderId="0" xfId="0" applyNumberFormat="1" applyFont="1" applyBorder="1" applyAlignment="1">
      <alignment horizontal="center"/>
    </xf>
    <xf numFmtId="3" fontId="22" fillId="0" borderId="0" xfId="0" applyNumberFormat="1" applyFont="1" applyBorder="1" applyAlignment="1">
      <alignment horizontal="center"/>
    </xf>
    <xf numFmtId="0" fontId="19" fillId="0" borderId="0" xfId="0" applyNumberFormat="1" applyFont="1" applyBorder="1" applyAlignment="1"/>
    <xf numFmtId="3" fontId="22" fillId="0" borderId="0" xfId="0" applyNumberFormat="1" applyFont="1" applyFill="1" applyBorder="1" applyAlignment="1">
      <alignment horizontal="center"/>
    </xf>
    <xf numFmtId="0" fontId="19" fillId="0" borderId="0" xfId="0" applyNumberFormat="1" applyFont="1" applyFill="1" applyAlignment="1"/>
    <xf numFmtId="0" fontId="22" fillId="0" borderId="1" xfId="0" applyNumberFormat="1" applyFont="1" applyBorder="1" applyAlignment="1">
      <alignment horizontal="left"/>
    </xf>
    <xf numFmtId="3" fontId="22" fillId="0" borderId="1" xfId="0" applyNumberFormat="1" applyFont="1" applyFill="1" applyBorder="1" applyAlignment="1">
      <alignment horizontal="center"/>
    </xf>
    <xf numFmtId="0" fontId="22" fillId="0" borderId="0" xfId="0" applyNumberFormat="1" applyFont="1" applyBorder="1" applyAlignment="1">
      <alignment horizontal="left"/>
    </xf>
    <xf numFmtId="42" fontId="19" fillId="0" borderId="0" xfId="0" applyNumberFormat="1" applyFont="1" applyFill="1" applyBorder="1" applyAlignment="1"/>
    <xf numFmtId="41" fontId="19" fillId="0" borderId="0" xfId="0" applyNumberFormat="1" applyFont="1" applyFill="1" applyBorder="1" applyAlignment="1"/>
    <xf numFmtId="41" fontId="19" fillId="0" borderId="0" xfId="0" applyNumberFormat="1" applyFont="1" applyBorder="1" applyAlignment="1"/>
    <xf numFmtId="0" fontId="22" fillId="0" borderId="0" xfId="0" applyNumberFormat="1" applyFont="1" applyBorder="1" applyAlignment="1">
      <alignment horizontal="left" wrapText="1"/>
    </xf>
    <xf numFmtId="42" fontId="22" fillId="0" borderId="0" xfId="0" applyNumberFormat="1" applyFont="1" applyBorder="1" applyAlignment="1"/>
    <xf numFmtId="42" fontId="22" fillId="0" borderId="2" xfId="0" applyNumberFormat="1" applyFont="1" applyFill="1" applyBorder="1" applyAlignment="1"/>
    <xf numFmtId="0" fontId="19" fillId="0" borderId="0" xfId="0" applyNumberFormat="1" applyFont="1" applyBorder="1" applyAlignment="1">
      <alignment horizontal="centerContinuous"/>
    </xf>
    <xf numFmtId="0" fontId="19" fillId="0" borderId="0" xfId="0" applyNumberFormat="1" applyFont="1" applyBorder="1" applyAlignment="1">
      <alignment horizontal="center"/>
    </xf>
    <xf numFmtId="0" fontId="19" fillId="0" borderId="5" xfId="0" applyNumberFormat="1" applyFont="1" applyFill="1" applyBorder="1" applyAlignment="1">
      <alignment horizontal="left" indent="1"/>
    </xf>
    <xf numFmtId="42" fontId="19" fillId="0" borderId="5" xfId="0" applyNumberFormat="1" applyFont="1" applyFill="1" applyBorder="1" applyAlignment="1"/>
    <xf numFmtId="41" fontId="19" fillId="0" borderId="5" xfId="0" applyNumberFormat="1" applyFont="1" applyFill="1" applyBorder="1" applyAlignment="1"/>
    <xf numFmtId="0" fontId="19" fillId="0" borderId="0" xfId="0" applyNumberFormat="1" applyFont="1" applyAlignment="1">
      <alignment horizontal="center"/>
    </xf>
    <xf numFmtId="42" fontId="9" fillId="0" borderId="5" xfId="0" applyNumberFormat="1" applyFont="1" applyFill="1" applyBorder="1" applyAlignment="1">
      <alignment horizontal="right"/>
    </xf>
    <xf numFmtId="41" fontId="9" fillId="0" borderId="5" xfId="0" applyNumberFormat="1" applyFont="1" applyFill="1" applyBorder="1" applyAlignment="1"/>
    <xf numFmtId="0" fontId="22" fillId="0" borderId="0" xfId="0" applyNumberFormat="1" applyFont="1" applyFill="1" applyAlignment="1">
      <alignment horizontal="center"/>
    </xf>
    <xf numFmtId="0" fontId="12" fillId="0" borderId="0" xfId="0" applyNumberFormat="1" applyFont="1" applyFill="1" applyAlignment="1">
      <alignment horizontal="left"/>
    </xf>
    <xf numFmtId="0" fontId="13" fillId="0" borderId="0" xfId="0" applyNumberFormat="1" applyFont="1" applyFill="1" applyAlignment="1"/>
    <xf numFmtId="44" fontId="13" fillId="0" borderId="1" xfId="0" applyNumberFormat="1" applyFont="1" applyFill="1" applyBorder="1" applyAlignment="1">
      <alignment horizontal="center" wrapText="1"/>
    </xf>
    <xf numFmtId="10" fontId="13" fillId="0" borderId="0" xfId="0" applyNumberFormat="1" applyFont="1" applyFill="1" applyAlignment="1"/>
    <xf numFmtId="0" fontId="12" fillId="0" borderId="3" xfId="0" applyNumberFormat="1" applyFont="1" applyFill="1" applyBorder="1" applyAlignment="1"/>
    <xf numFmtId="42" fontId="12" fillId="0" borderId="3" xfId="0" applyNumberFormat="1" applyFont="1" applyFill="1" applyBorder="1" applyAlignment="1"/>
    <xf numFmtId="10" fontId="12" fillId="0" borderId="3" xfId="0" applyNumberFormat="1" applyFont="1" applyFill="1" applyBorder="1" applyAlignment="1"/>
    <xf numFmtId="42" fontId="24" fillId="0" borderId="0" xfId="0" applyNumberFormat="1" applyFont="1" applyFill="1" applyBorder="1" applyAlignment="1">
      <alignment horizontal="right"/>
    </xf>
    <xf numFmtId="0" fontId="7" fillId="0" borderId="0" xfId="0" applyFont="1" applyAlignment="1">
      <alignment horizontal="centerContinuous"/>
    </xf>
    <xf numFmtId="0" fontId="25" fillId="0" borderId="0" xfId="0" applyFont="1" applyAlignment="1">
      <alignment horizontal="centerContinuous"/>
    </xf>
    <xf numFmtId="0" fontId="26" fillId="0" borderId="0" xfId="0" applyFont="1" applyAlignment="1">
      <alignment horizontal="centerContinuous"/>
    </xf>
    <xf numFmtId="0" fontId="26" fillId="0" borderId="0" xfId="0" applyFont="1"/>
    <xf numFmtId="0" fontId="25" fillId="0" borderId="0" xfId="0" applyFont="1"/>
    <xf numFmtId="0" fontId="10" fillId="0" borderId="0" xfId="0" applyFont="1" applyAlignment="1">
      <alignment horizontal="centerContinuous"/>
    </xf>
    <xf numFmtId="0" fontId="11" fillId="0" borderId="0" xfId="0" applyFont="1" applyAlignment="1">
      <alignment horizontal="centerContinuous"/>
    </xf>
    <xf numFmtId="10" fontId="26" fillId="0" borderId="0" xfId="4" applyNumberFormat="1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9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44" fontId="9" fillId="0" borderId="1" xfId="0" applyNumberFormat="1" applyFont="1" applyBorder="1" applyAlignment="1">
      <alignment horizontal="center" wrapText="1"/>
    </xf>
    <xf numFmtId="44" fontId="8" fillId="0" borderId="0" xfId="0" applyNumberFormat="1" applyFont="1" applyAlignment="1">
      <alignment horizontal="center" wrapText="1"/>
    </xf>
    <xf numFmtId="0" fontId="9" fillId="0" borderId="0" xfId="0" applyFont="1" applyAlignment="1">
      <alignment horizontal="left"/>
    </xf>
    <xf numFmtId="42" fontId="9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9" fillId="0" borderId="5" xfId="0" applyFont="1" applyBorder="1"/>
    <xf numFmtId="0" fontId="9" fillId="0" borderId="0" xfId="0" applyFont="1"/>
    <xf numFmtId="42" fontId="9" fillId="0" borderId="5" xfId="0" applyNumberFormat="1" applyFont="1" applyBorder="1" applyAlignment="1">
      <alignment horizontal="right"/>
    </xf>
    <xf numFmtId="10" fontId="9" fillId="0" borderId="5" xfId="0" applyNumberFormat="1" applyFont="1" applyBorder="1"/>
    <xf numFmtId="41" fontId="9" fillId="0" borderId="5" xfId="0" applyNumberFormat="1" applyFont="1" applyBorder="1"/>
    <xf numFmtId="41" fontId="9" fillId="0" borderId="0" xfId="0" applyNumberFormat="1" applyFont="1"/>
    <xf numFmtId="0" fontId="25" fillId="0" borderId="0" xfId="0" applyFont="1" applyAlignment="1">
      <alignment horizontal="right"/>
    </xf>
    <xf numFmtId="41" fontId="9" fillId="0" borderId="0" xfId="0" applyNumberFormat="1" applyFont="1" applyAlignment="1">
      <alignment horizontal="right"/>
    </xf>
    <xf numFmtId="0" fontId="25" fillId="0" borderId="0" xfId="0" applyFont="1" applyAlignment="1">
      <alignment horizontal="center"/>
    </xf>
    <xf numFmtId="164" fontId="8" fillId="0" borderId="4" xfId="0" applyNumberFormat="1" applyFont="1" applyBorder="1"/>
    <xf numFmtId="164" fontId="8" fillId="0" borderId="0" xfId="0" applyNumberFormat="1" applyFont="1"/>
    <xf numFmtId="42" fontId="8" fillId="0" borderId="4" xfId="0" applyNumberFormat="1" applyFont="1" applyBorder="1"/>
    <xf numFmtId="42" fontId="8" fillId="0" borderId="0" xfId="0" applyNumberFormat="1" applyFont="1"/>
    <xf numFmtId="10" fontId="8" fillId="0" borderId="4" xfId="0" applyNumberFormat="1" applyFont="1" applyBorder="1"/>
    <xf numFmtId="165" fontId="25" fillId="0" borderId="0" xfId="16" applyNumberFormat="1" applyFont="1" applyAlignment="1">
      <alignment horizontal="center"/>
    </xf>
    <xf numFmtId="43" fontId="25" fillId="0" borderId="0" xfId="16" applyFont="1" applyAlignment="1">
      <alignment horizontal="center"/>
    </xf>
    <xf numFmtId="10" fontId="25" fillId="0" borderId="0" xfId="0" applyNumberFormat="1" applyFont="1" applyAlignment="1">
      <alignment horizontal="right"/>
    </xf>
    <xf numFmtId="0" fontId="9" fillId="0" borderId="0" xfId="0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27" fillId="0" borderId="0" xfId="0" applyFont="1"/>
    <xf numFmtId="0" fontId="28" fillId="0" borderId="0" xfId="0" applyFont="1"/>
    <xf numFmtId="0" fontId="25" fillId="0" borderId="0" xfId="0" applyFont="1" applyAlignment="1">
      <alignment horizontal="left"/>
    </xf>
    <xf numFmtId="0" fontId="29" fillId="0" borderId="0" xfId="0" applyFont="1" applyAlignment="1">
      <alignment wrapText="1"/>
    </xf>
    <xf numFmtId="0" fontId="29" fillId="0" borderId="0" xfId="0" applyFont="1"/>
    <xf numFmtId="167" fontId="25" fillId="0" borderId="0" xfId="0" applyNumberFormat="1" applyFont="1"/>
    <xf numFmtId="0" fontId="30" fillId="0" borderId="0" xfId="0" applyFont="1"/>
    <xf numFmtId="0" fontId="31" fillId="0" borderId="0" xfId="0" applyFont="1" applyAlignment="1">
      <alignment horizontal="centerContinuous"/>
    </xf>
    <xf numFmtId="0" fontId="12" fillId="0" borderId="0" xfId="0" applyFont="1"/>
    <xf numFmtId="0" fontId="23" fillId="0" borderId="0" xfId="0" applyFont="1" applyAlignment="1">
      <alignment horizontal="centerContinuous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44" fontId="13" fillId="0" borderId="1" xfId="0" applyNumberFormat="1" applyFont="1" applyBorder="1" applyAlignment="1">
      <alignment horizontal="center" wrapText="1"/>
    </xf>
    <xf numFmtId="44" fontId="12" fillId="0" borderId="0" xfId="0" applyNumberFormat="1" applyFont="1" applyAlignment="1">
      <alignment horizontal="center" wrapText="1"/>
    </xf>
    <xf numFmtId="0" fontId="13" fillId="0" borderId="0" xfId="0" applyFont="1" applyAlignment="1">
      <alignment horizontal="left"/>
    </xf>
    <xf numFmtId="44" fontId="13" fillId="0" borderId="0" xfId="0" applyNumberFormat="1" applyFont="1" applyAlignment="1">
      <alignment horizontal="center" wrapText="1"/>
    </xf>
    <xf numFmtId="0" fontId="13" fillId="0" borderId="0" xfId="0" applyFont="1" applyAlignment="1">
      <alignment horizontal="right"/>
    </xf>
    <xf numFmtId="0" fontId="13" fillId="0" borderId="5" xfId="0" applyFont="1" applyBorder="1"/>
    <xf numFmtId="42" fontId="13" fillId="0" borderId="5" xfId="0" applyNumberFormat="1" applyFont="1" applyBorder="1"/>
    <xf numFmtId="42" fontId="13" fillId="0" borderId="0" xfId="0" applyNumberFormat="1" applyFont="1"/>
    <xf numFmtId="10" fontId="13" fillId="0" borderId="5" xfId="0" applyNumberFormat="1" applyFont="1" applyBorder="1"/>
    <xf numFmtId="41" fontId="13" fillId="0" borderId="5" xfId="0" applyNumberFormat="1" applyFont="1" applyBorder="1"/>
    <xf numFmtId="41" fontId="13" fillId="0" borderId="0" xfId="0" applyNumberFormat="1" applyFont="1"/>
    <xf numFmtId="10" fontId="13" fillId="0" borderId="0" xfId="0" applyNumberFormat="1" applyFont="1"/>
    <xf numFmtId="0" fontId="12" fillId="0" borderId="4" xfId="0" applyFont="1" applyBorder="1"/>
    <xf numFmtId="42" fontId="12" fillId="0" borderId="4" xfId="0" applyNumberFormat="1" applyFont="1" applyBorder="1"/>
    <xf numFmtId="42" fontId="12" fillId="0" borderId="0" xfId="0" applyNumberFormat="1" applyFont="1"/>
    <xf numFmtId="10" fontId="12" fillId="0" borderId="4" xfId="0" applyNumberFormat="1" applyFont="1" applyBorder="1"/>
    <xf numFmtId="43" fontId="13" fillId="0" borderId="0" xfId="16" applyFont="1" applyAlignment="1"/>
    <xf numFmtId="0" fontId="32" fillId="0" borderId="0" xfId="0" applyFont="1"/>
    <xf numFmtId="0" fontId="33" fillId="0" borderId="0" xfId="0" applyFont="1"/>
    <xf numFmtId="167" fontId="30" fillId="0" borderId="0" xfId="0" applyNumberFormat="1" applyFont="1"/>
    <xf numFmtId="10" fontId="25" fillId="0" borderId="0" xfId="0" applyNumberFormat="1" applyFont="1"/>
    <xf numFmtId="10" fontId="25" fillId="0" borderId="0" xfId="4" applyNumberFormat="1" applyFont="1" applyAlignment="1"/>
    <xf numFmtId="10" fontId="9" fillId="0" borderId="0" xfId="0" applyNumberFormat="1" applyFont="1"/>
    <xf numFmtId="0" fontId="8" fillId="0" borderId="4" xfId="0" applyFont="1" applyBorder="1" applyAlignment="1">
      <alignment horizontal="left"/>
    </xf>
    <xf numFmtId="0" fontId="8" fillId="0" borderId="0" xfId="0" applyFont="1" applyAlignment="1">
      <alignment horizontal="left"/>
    </xf>
    <xf numFmtId="42" fontId="25" fillId="0" borderId="0" xfId="0" applyNumberFormat="1" applyFont="1"/>
    <xf numFmtId="0" fontId="34" fillId="0" borderId="0" xfId="0" applyFont="1"/>
    <xf numFmtId="0" fontId="34" fillId="0" borderId="0" xfId="0" applyFont="1" applyAlignment="1">
      <alignment horizontal="right"/>
    </xf>
    <xf numFmtId="168" fontId="34" fillId="0" borderId="0" xfId="17" applyNumberFormat="1" applyFont="1"/>
    <xf numFmtId="168" fontId="34" fillId="0" borderId="6" xfId="17" applyNumberFormat="1" applyFont="1" applyBorder="1" applyAlignment="1"/>
    <xf numFmtId="0" fontId="20" fillId="0" borderId="0" xfId="0" applyFont="1" applyAlignment="1">
      <alignment horizontal="centerContinuous"/>
    </xf>
    <xf numFmtId="0" fontId="21" fillId="0" borderId="0" xfId="0" applyFont="1" applyAlignment="1">
      <alignment horizontal="centerContinuous"/>
    </xf>
    <xf numFmtId="0" fontId="35" fillId="0" borderId="0" xfId="0" applyFont="1" applyAlignment="1">
      <alignment horizontal="centerContinuous"/>
    </xf>
    <xf numFmtId="167" fontId="13" fillId="0" borderId="0" xfId="0" applyNumberFormat="1" applyFont="1"/>
    <xf numFmtId="10" fontId="13" fillId="0" borderId="0" xfId="4" applyNumberFormat="1" applyFont="1" applyAlignment="1"/>
    <xf numFmtId="44" fontId="13" fillId="0" borderId="0" xfId="0" applyNumberFormat="1" applyFont="1"/>
    <xf numFmtId="0" fontId="36" fillId="0" borderId="0" xfId="0" applyFont="1"/>
    <xf numFmtId="169" fontId="36" fillId="0" borderId="0" xfId="0" applyNumberFormat="1" applyFont="1"/>
    <xf numFmtId="10" fontId="36" fillId="0" borderId="0" xfId="0" applyNumberFormat="1" applyFont="1"/>
    <xf numFmtId="4" fontId="36" fillId="0" borderId="0" xfId="0" applyNumberFormat="1" applyFont="1"/>
    <xf numFmtId="43" fontId="36" fillId="0" borderId="0" xfId="16" applyFont="1" applyFill="1" applyAlignment="1"/>
    <xf numFmtId="43" fontId="36" fillId="0" borderId="0" xfId="16" applyFont="1" applyFill="1" applyBorder="1" applyAlignment="1"/>
    <xf numFmtId="0" fontId="37" fillId="0" borderId="1" xfId="0" applyFont="1" applyBorder="1" applyAlignment="1">
      <alignment horizontal="left" wrapText="1"/>
    </xf>
    <xf numFmtId="0" fontId="37" fillId="0" borderId="0" xfId="0" applyFont="1"/>
    <xf numFmtId="0" fontId="37" fillId="0" borderId="1" xfId="0" applyFont="1" applyBorder="1" applyAlignment="1">
      <alignment horizontal="center"/>
    </xf>
    <xf numFmtId="0" fontId="37" fillId="0" borderId="0" xfId="0" applyFont="1" applyAlignment="1">
      <alignment horizontal="center"/>
    </xf>
    <xf numFmtId="0" fontId="37" fillId="0" borderId="1" xfId="0" applyFont="1" applyBorder="1" applyAlignment="1">
      <alignment horizontal="center" wrapText="1"/>
    </xf>
    <xf numFmtId="6" fontId="37" fillId="0" borderId="0" xfId="0" applyNumberFormat="1" applyFont="1" applyAlignment="1">
      <alignment horizontal="center"/>
    </xf>
    <xf numFmtId="4" fontId="36" fillId="0" borderId="0" xfId="0" applyNumberFormat="1" applyFont="1" applyAlignment="1">
      <alignment horizontal="right"/>
    </xf>
    <xf numFmtId="4" fontId="37" fillId="0" borderId="0" xfId="0" applyNumberFormat="1" applyFont="1"/>
    <xf numFmtId="0" fontId="36" fillId="0" borderId="5" xfId="0" applyFont="1" applyBorder="1" applyAlignment="1">
      <alignment horizontal="left" indent="1"/>
    </xf>
    <xf numFmtId="168" fontId="36" fillId="0" borderId="5" xfId="17" applyNumberFormat="1" applyFont="1" applyFill="1" applyBorder="1" applyAlignment="1"/>
    <xf numFmtId="5" fontId="36" fillId="0" borderId="0" xfId="0" applyNumberFormat="1" applyFont="1"/>
    <xf numFmtId="10" fontId="36" fillId="0" borderId="5" xfId="0" applyNumberFormat="1" applyFont="1" applyBorder="1"/>
    <xf numFmtId="166" fontId="36" fillId="0" borderId="0" xfId="0" applyNumberFormat="1" applyFont="1"/>
    <xf numFmtId="167" fontId="36" fillId="0" borderId="0" xfId="0" applyNumberFormat="1" applyFont="1"/>
    <xf numFmtId="43" fontId="36" fillId="0" borderId="0" xfId="16" applyFont="1" applyFill="1" applyBorder="1"/>
    <xf numFmtId="0" fontId="37" fillId="0" borderId="0" xfId="16" applyNumberFormat="1" applyFont="1" applyFill="1" applyBorder="1" applyAlignment="1"/>
    <xf numFmtId="41" fontId="38" fillId="0" borderId="5" xfId="0" applyNumberFormat="1" applyFont="1" applyBorder="1"/>
    <xf numFmtId="41" fontId="36" fillId="0" borderId="0" xfId="0" applyNumberFormat="1" applyFont="1"/>
    <xf numFmtId="3" fontId="36" fillId="0" borderId="0" xfId="0" applyNumberFormat="1" applyFont="1"/>
    <xf numFmtId="43" fontId="36" fillId="0" borderId="0" xfId="0" applyNumberFormat="1" applyFont="1"/>
    <xf numFmtId="165" fontId="36" fillId="0" borderId="5" xfId="16" applyNumberFormat="1" applyFont="1" applyFill="1" applyBorder="1" applyAlignment="1"/>
    <xf numFmtId="37" fontId="36" fillId="0" borderId="0" xfId="0" applyNumberFormat="1" applyFont="1"/>
    <xf numFmtId="3" fontId="36" fillId="0" borderId="0" xfId="0" applyNumberFormat="1" applyFont="1" applyAlignment="1">
      <alignment horizontal="right"/>
    </xf>
    <xf numFmtId="37" fontId="36" fillId="0" borderId="5" xfId="0" applyNumberFormat="1" applyFont="1" applyBorder="1"/>
    <xf numFmtId="43" fontId="36" fillId="0" borderId="5" xfId="16" applyFont="1" applyFill="1" applyBorder="1" applyAlignment="1"/>
    <xf numFmtId="3" fontId="36" fillId="0" borderId="5" xfId="0" applyNumberFormat="1" applyFont="1" applyBorder="1"/>
    <xf numFmtId="170" fontId="36" fillId="0" borderId="0" xfId="0" applyNumberFormat="1" applyFont="1"/>
    <xf numFmtId="0" fontId="36" fillId="0" borderId="0" xfId="0" applyFont="1" applyAlignment="1">
      <alignment horizontal="left" indent="1"/>
    </xf>
    <xf numFmtId="165" fontId="36" fillId="0" borderId="0" xfId="16" applyNumberFormat="1" applyFont="1" applyFill="1" applyBorder="1" applyAlignment="1"/>
    <xf numFmtId="41" fontId="37" fillId="0" borderId="0" xfId="0" applyNumberFormat="1" applyFont="1"/>
    <xf numFmtId="166" fontId="37" fillId="0" borderId="0" xfId="0" applyNumberFormat="1" applyFont="1"/>
    <xf numFmtId="10" fontId="37" fillId="0" borderId="0" xfId="0" applyNumberFormat="1" applyFont="1"/>
    <xf numFmtId="0" fontId="37" fillId="0" borderId="0" xfId="0" applyFont="1" applyAlignment="1">
      <alignment horizontal="left"/>
    </xf>
    <xf numFmtId="10" fontId="36" fillId="0" borderId="0" xfId="0" applyNumberFormat="1" applyFont="1" applyAlignment="1">
      <alignment horizontal="right"/>
    </xf>
    <xf numFmtId="43" fontId="36" fillId="0" borderId="0" xfId="0" applyNumberFormat="1" applyFont="1" applyAlignment="1">
      <alignment horizontal="right"/>
    </xf>
    <xf numFmtId="4" fontId="36" fillId="0" borderId="5" xfId="0" applyNumberFormat="1" applyFont="1" applyBorder="1" applyAlignment="1">
      <alignment horizontal="left" indent="1"/>
    </xf>
    <xf numFmtId="41" fontId="36" fillId="0" borderId="5" xfId="0" applyNumberFormat="1" applyFont="1" applyBorder="1" applyAlignment="1">
      <alignment horizontal="right"/>
    </xf>
    <xf numFmtId="41" fontId="36" fillId="0" borderId="0" xfId="0" applyNumberFormat="1" applyFont="1" applyAlignment="1">
      <alignment horizontal="right"/>
    </xf>
    <xf numFmtId="0" fontId="36" fillId="0" borderId="5" xfId="0" applyFont="1" applyBorder="1"/>
    <xf numFmtId="41" fontId="36" fillId="0" borderId="5" xfId="0" applyNumberFormat="1" applyFont="1" applyBorder="1"/>
    <xf numFmtId="0" fontId="19" fillId="0" borderId="5" xfId="0" applyFont="1" applyBorder="1" applyAlignment="1">
      <alignment horizontal="left" indent="1"/>
    </xf>
    <xf numFmtId="41" fontId="36" fillId="0" borderId="10" xfId="0" applyNumberFormat="1" applyFont="1" applyBorder="1"/>
    <xf numFmtId="166" fontId="36" fillId="0" borderId="10" xfId="0" applyNumberFormat="1" applyFont="1" applyBorder="1"/>
    <xf numFmtId="165" fontId="37" fillId="0" borderId="10" xfId="16" applyNumberFormat="1" applyFont="1" applyFill="1" applyBorder="1" applyAlignment="1"/>
    <xf numFmtId="0" fontId="36" fillId="0" borderId="10" xfId="0" applyFont="1" applyBorder="1"/>
    <xf numFmtId="10" fontId="37" fillId="0" borderId="10" xfId="0" applyNumberFormat="1" applyFont="1" applyBorder="1" applyAlignment="1">
      <alignment horizontal="center"/>
    </xf>
    <xf numFmtId="164" fontId="37" fillId="0" borderId="0" xfId="0" applyNumberFormat="1" applyFont="1"/>
    <xf numFmtId="39" fontId="36" fillId="0" borderId="0" xfId="0" applyNumberFormat="1" applyFont="1"/>
    <xf numFmtId="0" fontId="37" fillId="0" borderId="0" xfId="0" applyFont="1" applyAlignment="1">
      <alignment wrapText="1"/>
    </xf>
    <xf numFmtId="0" fontId="19" fillId="0" borderId="0" xfId="0" applyFont="1"/>
    <xf numFmtId="167" fontId="37" fillId="0" borderId="0" xfId="0" applyNumberFormat="1" applyFont="1"/>
    <xf numFmtId="8" fontId="37" fillId="0" borderId="0" xfId="0" applyNumberFormat="1" applyFont="1"/>
    <xf numFmtId="0" fontId="37" fillId="0" borderId="0" xfId="0" applyFont="1" applyAlignment="1">
      <alignment horizontal="centerContinuous"/>
    </xf>
    <xf numFmtId="0" fontId="39" fillId="0" borderId="0" xfId="0" applyFont="1" applyAlignment="1">
      <alignment horizontal="centerContinuous"/>
    </xf>
    <xf numFmtId="0" fontId="40" fillId="0" borderId="0" xfId="0" applyFont="1" applyAlignment="1">
      <alignment horizontal="centerContinuous"/>
    </xf>
    <xf numFmtId="0" fontId="41" fillId="0" borderId="0" xfId="0" applyFont="1" applyAlignment="1">
      <alignment horizontal="center" wrapText="1"/>
    </xf>
    <xf numFmtId="0" fontId="34" fillId="0" borderId="12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4" fillId="0" borderId="12" xfId="0" applyFont="1" applyBorder="1"/>
    <xf numFmtId="0" fontId="34" fillId="0" borderId="5" xfId="0" applyFont="1" applyBorder="1" applyAlignment="1">
      <alignment horizontal="left"/>
    </xf>
    <xf numFmtId="0" fontId="34" fillId="0" borderId="0" xfId="0" applyFont="1" applyAlignment="1">
      <alignment horizontal="left"/>
    </xf>
    <xf numFmtId="42" fontId="34" fillId="0" borderId="5" xfId="17" applyNumberFormat="1" applyFont="1" applyFill="1" applyBorder="1" applyAlignment="1">
      <alignment horizontal="center"/>
    </xf>
    <xf numFmtId="166" fontId="34" fillId="0" borderId="0" xfId="0" applyNumberFormat="1" applyFont="1" applyAlignment="1">
      <alignment horizontal="center"/>
    </xf>
    <xf numFmtId="165" fontId="25" fillId="0" borderId="0" xfId="16" applyNumberFormat="1" applyFont="1" applyAlignment="1"/>
    <xf numFmtId="166" fontId="34" fillId="0" borderId="5" xfId="0" applyNumberFormat="1" applyFont="1" applyBorder="1" applyAlignment="1">
      <alignment horizontal="center"/>
    </xf>
    <xf numFmtId="165" fontId="25" fillId="0" borderId="0" xfId="16" applyNumberFormat="1" applyFont="1" applyFill="1" applyAlignment="1"/>
    <xf numFmtId="166" fontId="34" fillId="0" borderId="5" xfId="0" applyNumberFormat="1" applyFont="1" applyBorder="1"/>
    <xf numFmtId="166" fontId="34" fillId="0" borderId="0" xfId="0" applyNumberFormat="1" applyFont="1"/>
    <xf numFmtId="43" fontId="25" fillId="0" borderId="0" xfId="16" applyFont="1" applyFill="1" applyAlignment="1"/>
    <xf numFmtId="42" fontId="34" fillId="0" borderId="5" xfId="17" applyNumberFormat="1" applyFont="1" applyFill="1" applyBorder="1" applyAlignment="1"/>
    <xf numFmtId="43" fontId="25" fillId="0" borderId="0" xfId="16" applyFont="1" applyAlignment="1"/>
    <xf numFmtId="166" fontId="34" fillId="0" borderId="0" xfId="0" applyNumberFormat="1" applyFont="1" applyAlignment="1">
      <alignment horizontal="right"/>
    </xf>
    <xf numFmtId="166" fontId="34" fillId="0" borderId="5" xfId="0" applyNumberFormat="1" applyFont="1" applyBorder="1" applyAlignment="1">
      <alignment horizontal="right"/>
    </xf>
    <xf numFmtId="3" fontId="34" fillId="0" borderId="0" xfId="0" applyNumberFormat="1" applyFont="1"/>
    <xf numFmtId="38" fontId="25" fillId="0" borderId="0" xfId="0" applyNumberFormat="1" applyFont="1"/>
    <xf numFmtId="3" fontId="25" fillId="0" borderId="0" xfId="0" applyNumberFormat="1" applyFont="1"/>
    <xf numFmtId="43" fontId="25" fillId="0" borderId="0" xfId="16" applyFont="1"/>
    <xf numFmtId="0" fontId="42" fillId="0" borderId="0" xfId="0" applyFont="1" applyAlignment="1">
      <alignment horizontal="centerContinuous"/>
    </xf>
    <xf numFmtId="0" fontId="42" fillId="0" borderId="0" xfId="0" applyFont="1" applyAlignment="1">
      <alignment horizontal="left"/>
    </xf>
    <xf numFmtId="0" fontId="40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44" fillId="0" borderId="0" xfId="18" applyFont="1" applyAlignment="1">
      <alignment vertical="center"/>
    </xf>
    <xf numFmtId="43" fontId="25" fillId="0" borderId="0" xfId="16" applyFont="1" applyFill="1" applyBorder="1"/>
    <xf numFmtId="0" fontId="45" fillId="0" borderId="1" xfId="0" applyFont="1" applyBorder="1" applyAlignment="1">
      <alignment horizontal="center"/>
    </xf>
    <xf numFmtId="0" fontId="45" fillId="0" borderId="0" xfId="0" applyFont="1" applyAlignment="1">
      <alignment horizontal="center" vertical="top"/>
    </xf>
    <xf numFmtId="0" fontId="46" fillId="0" borderId="0" xfId="18" applyFont="1" applyAlignment="1">
      <alignment horizontal="left" indent="1"/>
    </xf>
    <xf numFmtId="0" fontId="46" fillId="0" borderId="0" xfId="18" quotePrefix="1" applyFont="1" applyAlignment="1">
      <alignment horizontal="center"/>
    </xf>
    <xf numFmtId="0" fontId="25" fillId="0" borderId="0" xfId="0" applyFont="1" applyAlignment="1">
      <alignment vertical="top"/>
    </xf>
    <xf numFmtId="0" fontId="45" fillId="0" borderId="0" xfId="0" applyFont="1" applyAlignment="1">
      <alignment vertical="top"/>
    </xf>
    <xf numFmtId="0" fontId="29" fillId="0" borderId="5" xfId="0" applyFont="1" applyBorder="1" applyAlignment="1">
      <alignment horizontal="left" indent="1"/>
    </xf>
    <xf numFmtId="0" fontId="29" fillId="0" borderId="5" xfId="0" applyFont="1" applyBorder="1" applyAlignment="1">
      <alignment horizontal="center"/>
    </xf>
    <xf numFmtId="42" fontId="29" fillId="0" borderId="5" xfId="17" applyNumberFormat="1" applyFont="1" applyFill="1" applyBorder="1"/>
    <xf numFmtId="42" fontId="29" fillId="0" borderId="0" xfId="17" applyNumberFormat="1" applyFont="1" applyFill="1" applyBorder="1"/>
    <xf numFmtId="41" fontId="29" fillId="0" borderId="5" xfId="17" applyNumberFormat="1" applyFont="1" applyFill="1" applyBorder="1"/>
    <xf numFmtId="41" fontId="29" fillId="0" borderId="0" xfId="17" applyNumberFormat="1" applyFont="1" applyFill="1" applyBorder="1"/>
    <xf numFmtId="0" fontId="25" fillId="0" borderId="0" xfId="16" applyNumberFormat="1" applyFont="1" applyFill="1" applyBorder="1"/>
    <xf numFmtId="41" fontId="29" fillId="0" borderId="5" xfId="16" applyNumberFormat="1" applyFont="1" applyFill="1" applyBorder="1" applyAlignment="1">
      <alignment horizontal="center"/>
    </xf>
    <xf numFmtId="41" fontId="29" fillId="0" borderId="0" xfId="16" applyNumberFormat="1" applyFont="1" applyFill="1" applyBorder="1" applyAlignment="1">
      <alignment horizontal="center"/>
    </xf>
    <xf numFmtId="0" fontId="46" fillId="0" borderId="0" xfId="18" applyFont="1" applyAlignment="1">
      <alignment horizontal="center"/>
    </xf>
    <xf numFmtId="0" fontId="29" fillId="0" borderId="0" xfId="0" applyFont="1" applyAlignment="1">
      <alignment horizontal="left" indent="1"/>
    </xf>
    <xf numFmtId="0" fontId="29" fillId="0" borderId="0" xfId="0" applyFont="1" applyAlignment="1">
      <alignment horizontal="center"/>
    </xf>
    <xf numFmtId="41" fontId="29" fillId="0" borderId="8" xfId="16" applyNumberFormat="1" applyFont="1" applyFill="1" applyBorder="1" applyAlignment="1">
      <alignment horizontal="center"/>
    </xf>
    <xf numFmtId="0" fontId="45" fillId="0" borderId="0" xfId="0" applyFont="1"/>
    <xf numFmtId="41" fontId="45" fillId="0" borderId="13" xfId="16" applyNumberFormat="1" applyFont="1" applyFill="1" applyBorder="1" applyAlignment="1">
      <alignment horizontal="center"/>
    </xf>
    <xf numFmtId="41" fontId="45" fillId="0" borderId="0" xfId="16" applyNumberFormat="1" applyFont="1" applyFill="1" applyBorder="1" applyAlignment="1">
      <alignment horizontal="center"/>
    </xf>
    <xf numFmtId="0" fontId="25" fillId="0" borderId="0" xfId="0" applyFont="1" applyAlignment="1">
      <alignment horizontal="left" indent="2"/>
    </xf>
    <xf numFmtId="0" fontId="44" fillId="0" borderId="0" xfId="18" applyFont="1"/>
    <xf numFmtId="42" fontId="45" fillId="0" borderId="4" xfId="16" applyNumberFormat="1" applyFont="1" applyFill="1" applyBorder="1" applyAlignment="1">
      <alignment horizontal="center"/>
    </xf>
    <xf numFmtId="42" fontId="45" fillId="0" borderId="0" xfId="16" applyNumberFormat="1" applyFont="1" applyFill="1" applyBorder="1" applyAlignment="1">
      <alignment horizontal="center"/>
    </xf>
    <xf numFmtId="41" fontId="29" fillId="0" borderId="0" xfId="16" applyNumberFormat="1" applyFont="1" applyAlignment="1">
      <alignment horizontal="center"/>
    </xf>
    <xf numFmtId="41" fontId="29" fillId="0" borderId="0" xfId="16" applyNumberFormat="1" applyFont="1" applyBorder="1" applyAlignment="1">
      <alignment horizontal="center"/>
    </xf>
    <xf numFmtId="165" fontId="29" fillId="0" borderId="0" xfId="16" applyNumberFormat="1" applyFont="1" applyAlignment="1">
      <alignment horizontal="center"/>
    </xf>
    <xf numFmtId="165" fontId="29" fillId="0" borderId="0" xfId="16" applyNumberFormat="1" applyFont="1" applyBorder="1" applyAlignment="1">
      <alignment horizontal="center"/>
    </xf>
    <xf numFmtId="0" fontId="47" fillId="0" borderId="0" xfId="0" applyFont="1" applyAlignment="1">
      <alignment horizontal="centerContinuous"/>
    </xf>
    <xf numFmtId="0" fontId="45" fillId="0" borderId="0" xfId="0" applyFont="1" applyAlignment="1">
      <alignment horizontal="centerContinuous"/>
    </xf>
    <xf numFmtId="0" fontId="29" fillId="0" borderId="0" xfId="0" applyFont="1" applyAlignment="1">
      <alignment horizontal="centerContinuous"/>
    </xf>
    <xf numFmtId="0" fontId="48" fillId="0" borderId="0" xfId="0" applyFont="1" applyAlignment="1">
      <alignment horizontal="centerContinuous"/>
    </xf>
    <xf numFmtId="0" fontId="49" fillId="0" borderId="0" xfId="0" applyFont="1" applyAlignment="1">
      <alignment horizontal="centerContinuous"/>
    </xf>
    <xf numFmtId="0" fontId="41" fillId="0" borderId="0" xfId="0" applyFont="1" applyAlignment="1">
      <alignment horizontal="center"/>
    </xf>
    <xf numFmtId="0" fontId="34" fillId="0" borderId="14" xfId="0" applyFont="1" applyBorder="1" applyAlignment="1">
      <alignment horizontal="center"/>
    </xf>
    <xf numFmtId="0" fontId="34" fillId="0" borderId="14" xfId="0" applyFont="1" applyBorder="1"/>
    <xf numFmtId="0" fontId="34" fillId="0" borderId="5" xfId="0" applyFont="1" applyBorder="1" applyAlignment="1">
      <alignment horizontal="center"/>
    </xf>
    <xf numFmtId="0" fontId="34" fillId="0" borderId="5" xfId="0" applyFont="1" applyBorder="1"/>
    <xf numFmtId="168" fontId="34" fillId="0" borderId="5" xfId="17" applyNumberFormat="1" applyFont="1" applyFill="1" applyBorder="1" applyAlignment="1">
      <alignment horizontal="center"/>
    </xf>
    <xf numFmtId="168" fontId="34" fillId="0" borderId="0" xfId="17" applyNumberFormat="1" applyFont="1" applyFill="1" applyBorder="1" applyAlignment="1">
      <alignment horizontal="center"/>
    </xf>
    <xf numFmtId="168" fontId="34" fillId="0" borderId="0" xfId="17" applyNumberFormat="1" applyFont="1" applyFill="1" applyBorder="1" applyAlignment="1"/>
    <xf numFmtId="168" fontId="34" fillId="0" borderId="5" xfId="17" applyNumberFormat="1" applyFont="1" applyFill="1" applyBorder="1" applyAlignment="1"/>
    <xf numFmtId="0" fontId="5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41" fillId="0" borderId="1" xfId="0" applyFont="1" applyBorder="1" applyAlignment="1">
      <alignment horizontal="center" wrapText="1"/>
    </xf>
    <xf numFmtId="0" fontId="34" fillId="0" borderId="15" xfId="0" applyFont="1" applyBorder="1" applyAlignment="1">
      <alignment horizontal="left"/>
    </xf>
    <xf numFmtId="3" fontId="29" fillId="0" borderId="0" xfId="0" applyNumberFormat="1" applyFont="1"/>
    <xf numFmtId="42" fontId="34" fillId="0" borderId="5" xfId="0" applyNumberFormat="1" applyFont="1" applyBorder="1" applyAlignment="1">
      <alignment horizontal="right"/>
    </xf>
    <xf numFmtId="42" fontId="34" fillId="0" borderId="0" xfId="0" applyNumberFormat="1" applyFont="1" applyAlignment="1">
      <alignment horizontal="right"/>
    </xf>
    <xf numFmtId="42" fontId="34" fillId="0" borderId="5" xfId="0" applyNumberFormat="1" applyFont="1" applyBorder="1"/>
    <xf numFmtId="42" fontId="34" fillId="0" borderId="0" xfId="0" applyNumberFormat="1" applyFont="1"/>
    <xf numFmtId="0" fontId="29" fillId="0" borderId="0" xfId="0" applyFont="1" applyAlignment="1">
      <alignment horizontal="right"/>
    </xf>
    <xf numFmtId="0" fontId="22" fillId="0" borderId="0" xfId="0" applyFont="1"/>
    <xf numFmtId="0" fontId="52" fillId="0" borderId="0" xfId="0" applyFont="1" applyAlignment="1">
      <alignment horizontal="centerContinuous"/>
    </xf>
    <xf numFmtId="0" fontId="19" fillId="0" borderId="0" xfId="0" applyFont="1" applyAlignment="1">
      <alignment horizontal="centerContinuous"/>
    </xf>
    <xf numFmtId="0" fontId="53" fillId="0" borderId="0" xfId="0" applyFont="1"/>
    <xf numFmtId="0" fontId="54" fillId="0" borderId="0" xfId="0" applyFont="1" applyAlignment="1">
      <alignment horizontal="center"/>
    </xf>
    <xf numFmtId="0" fontId="54" fillId="0" borderId="1" xfId="0" applyFont="1" applyBorder="1"/>
    <xf numFmtId="0" fontId="54" fillId="0" borderId="1" xfId="0" applyFont="1" applyBorder="1" applyAlignment="1">
      <alignment horizontal="center"/>
    </xf>
    <xf numFmtId="0" fontId="54" fillId="0" borderId="0" xfId="0" applyFont="1"/>
    <xf numFmtId="0" fontId="53" fillId="0" borderId="16" xfId="0" applyFont="1" applyBorder="1" applyAlignment="1">
      <alignment horizontal="left" indent="1"/>
    </xf>
    <xf numFmtId="168" fontId="53" fillId="0" borderId="16" xfId="17" applyNumberFormat="1" applyFont="1" applyFill="1" applyBorder="1" applyAlignment="1"/>
    <xf numFmtId="0" fontId="7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center"/>
    </xf>
    <xf numFmtId="0" fontId="11" fillId="0" borderId="0" xfId="0" applyNumberFormat="1" applyFont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18" fillId="0" borderId="0" xfId="0" applyNumberFormat="1" applyFont="1" applyBorder="1" applyAlignment="1">
      <alignment horizontal="center"/>
    </xf>
    <xf numFmtId="0" fontId="20" fillId="0" borderId="0" xfId="0" applyNumberFormat="1" applyFont="1" applyBorder="1" applyAlignment="1">
      <alignment horizontal="center"/>
    </xf>
    <xf numFmtId="0" fontId="21" fillId="0" borderId="0" xfId="0" applyNumberFormat="1" applyFont="1" applyBorder="1" applyAlignment="1">
      <alignment horizontal="center"/>
    </xf>
    <xf numFmtId="0" fontId="23" fillId="0" borderId="0" xfId="0" applyNumberFormat="1" applyFont="1" applyBorder="1" applyAlignment="1">
      <alignment horizontal="center"/>
    </xf>
    <xf numFmtId="0" fontId="34" fillId="0" borderId="0" xfId="0" applyFont="1" applyAlignment="1">
      <alignment horizontal="right"/>
    </xf>
    <xf numFmtId="10" fontId="37" fillId="0" borderId="7" xfId="0" applyNumberFormat="1" applyFont="1" applyBorder="1" applyAlignment="1">
      <alignment horizontal="center" vertical="center"/>
    </xf>
    <xf numFmtId="10" fontId="37" fillId="0" borderId="1" xfId="0" applyNumberFormat="1" applyFont="1" applyBorder="1" applyAlignment="1">
      <alignment horizontal="center" vertical="center"/>
    </xf>
    <xf numFmtId="41" fontId="37" fillId="0" borderId="7" xfId="0" applyNumberFormat="1" applyFont="1" applyBorder="1" applyAlignment="1">
      <alignment horizontal="center" vertical="center"/>
    </xf>
    <xf numFmtId="41" fontId="37" fillId="0" borderId="1" xfId="0" applyNumberFormat="1" applyFont="1" applyBorder="1" applyAlignment="1">
      <alignment horizontal="center" vertical="center"/>
    </xf>
    <xf numFmtId="165" fontId="37" fillId="0" borderId="7" xfId="16" applyNumberFormat="1" applyFont="1" applyFill="1" applyBorder="1" applyAlignment="1">
      <alignment horizontal="center" vertical="center"/>
    </xf>
    <xf numFmtId="165" fontId="37" fillId="0" borderId="1" xfId="16" applyNumberFormat="1" applyFont="1" applyFill="1" applyBorder="1" applyAlignment="1">
      <alignment horizontal="center" vertical="center"/>
    </xf>
    <xf numFmtId="10" fontId="36" fillId="0" borderId="8" xfId="0" applyNumberFormat="1" applyFont="1" applyBorder="1" applyAlignment="1">
      <alignment horizontal="center" vertical="center"/>
    </xf>
    <xf numFmtId="10" fontId="36" fillId="0" borderId="9" xfId="0" applyNumberFormat="1" applyFont="1" applyBorder="1" applyAlignment="1">
      <alignment horizontal="center" vertical="center"/>
    </xf>
    <xf numFmtId="10" fontId="36" fillId="0" borderId="8" xfId="0" applyNumberFormat="1" applyFont="1" applyBorder="1" applyAlignment="1">
      <alignment horizontal="center"/>
    </xf>
    <xf numFmtId="10" fontId="36" fillId="0" borderId="9" xfId="0" applyNumberFormat="1" applyFont="1" applyBorder="1" applyAlignment="1">
      <alignment horizontal="center"/>
    </xf>
    <xf numFmtId="0" fontId="36" fillId="0" borderId="7" xfId="0" applyFont="1" applyBorder="1" applyAlignment="1">
      <alignment horizontal="center" vertical="center"/>
    </xf>
    <xf numFmtId="0" fontId="36" fillId="0" borderId="11" xfId="0" applyFont="1" applyBorder="1" applyAlignment="1">
      <alignment horizontal="center" vertical="center"/>
    </xf>
    <xf numFmtId="168" fontId="37" fillId="0" borderId="7" xfId="17" applyNumberFormat="1" applyFont="1" applyFill="1" applyBorder="1" applyAlignment="1">
      <alignment horizontal="center" vertical="center"/>
    </xf>
    <xf numFmtId="168" fontId="37" fillId="0" borderId="11" xfId="17" applyNumberFormat="1" applyFont="1" applyFill="1" applyBorder="1" applyAlignment="1">
      <alignment horizontal="center" vertical="center"/>
    </xf>
    <xf numFmtId="0" fontId="36" fillId="0" borderId="7" xfId="0" applyFont="1" applyBorder="1" applyAlignment="1">
      <alignment horizontal="center"/>
    </xf>
    <xf numFmtId="0" fontId="36" fillId="0" borderId="11" xfId="0" applyFont="1" applyBorder="1" applyAlignment="1">
      <alignment horizontal="center"/>
    </xf>
    <xf numFmtId="10" fontId="36" fillId="0" borderId="8" xfId="4" applyNumberFormat="1" applyFont="1" applyFill="1" applyBorder="1" applyAlignment="1">
      <alignment horizontal="center" vertical="center"/>
    </xf>
    <xf numFmtId="10" fontId="36" fillId="0" borderId="9" xfId="4" applyNumberFormat="1" applyFont="1" applyFill="1" applyBorder="1" applyAlignment="1">
      <alignment horizontal="center" vertical="center"/>
    </xf>
    <xf numFmtId="10" fontId="37" fillId="0" borderId="11" xfId="0" applyNumberFormat="1" applyFont="1" applyBorder="1" applyAlignment="1">
      <alignment horizontal="center" vertical="center"/>
    </xf>
    <xf numFmtId="10" fontId="37" fillId="0" borderId="8" xfId="0" applyNumberFormat="1" applyFont="1" applyBorder="1" applyAlignment="1">
      <alignment horizontal="center" vertical="center"/>
    </xf>
    <xf numFmtId="10" fontId="37" fillId="0" borderId="9" xfId="0" applyNumberFormat="1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53" fillId="0" borderId="0" xfId="0" applyFont="1" applyAlignment="1">
      <alignment horizontal="left" wrapText="1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55" fillId="0" borderId="0" xfId="0" applyNumberFormat="1" applyFont="1" applyAlignment="1"/>
    <xf numFmtId="0" fontId="55" fillId="0" borderId="0" xfId="0" applyNumberFormat="1" applyFont="1" applyBorder="1" applyAlignment="1"/>
    <xf numFmtId="0" fontId="55" fillId="0" borderId="0" xfId="0" applyNumberFormat="1" applyFont="1" applyFill="1" applyBorder="1" applyAlignment="1"/>
    <xf numFmtId="42" fontId="55" fillId="0" borderId="0" xfId="0" applyNumberFormat="1" applyFont="1" applyFill="1" applyBorder="1" applyAlignment="1">
      <alignment horizontal="right"/>
    </xf>
    <xf numFmtId="10" fontId="55" fillId="0" borderId="0" xfId="0" applyNumberFormat="1" applyFont="1" applyFill="1" applyBorder="1" applyAlignment="1"/>
    <xf numFmtId="41" fontId="55" fillId="0" borderId="0" xfId="0" applyNumberFormat="1" applyFont="1" applyFill="1" applyBorder="1" applyAlignment="1"/>
    <xf numFmtId="164" fontId="56" fillId="0" borderId="0" xfId="0" applyNumberFormat="1" applyFont="1" applyFill="1" applyBorder="1" applyAlignment="1"/>
    <xf numFmtId="42" fontId="56" fillId="0" borderId="0" xfId="0" applyNumberFormat="1" applyFont="1" applyFill="1" applyBorder="1" applyAlignment="1"/>
    <xf numFmtId="10" fontId="56" fillId="0" borderId="0" xfId="0" applyNumberFormat="1" applyFont="1" applyFill="1" applyBorder="1" applyAlignment="1"/>
    <xf numFmtId="0" fontId="55" fillId="0" borderId="0" xfId="0" applyNumberFormat="1" applyFont="1" applyFill="1" applyBorder="1" applyAlignment="1">
      <alignment horizontal="center"/>
    </xf>
    <xf numFmtId="0" fontId="57" fillId="0" borderId="0" xfId="0" applyNumberFormat="1" applyFont="1" applyFill="1" applyBorder="1" applyAlignment="1"/>
    <xf numFmtId="0" fontId="57" fillId="0" borderId="0" xfId="0" applyNumberFormat="1" applyFont="1" applyAlignment="1"/>
    <xf numFmtId="0" fontId="57" fillId="0" borderId="0" xfId="0" applyNumberFormat="1" applyFont="1" applyBorder="1" applyAlignment="1"/>
    <xf numFmtId="0" fontId="57" fillId="0" borderId="0" xfId="0" applyNumberFormat="1" applyFont="1" applyBorder="1" applyAlignment="1">
      <alignment horizontal="center"/>
    </xf>
    <xf numFmtId="10" fontId="55" fillId="0" borderId="0" xfId="2" applyNumberFormat="1" applyFont="1" applyFill="1" applyBorder="1" applyAlignment="1"/>
    <xf numFmtId="0" fontId="57" fillId="0" borderId="0" xfId="0" applyNumberFormat="1" applyFont="1" applyFill="1" applyBorder="1" applyAlignment="1">
      <alignment horizontal="center"/>
    </xf>
    <xf numFmtId="0" fontId="57" fillId="0" borderId="0" xfId="0" applyNumberFormat="1" applyFont="1" applyAlignment="1">
      <alignment horizontal="center"/>
    </xf>
    <xf numFmtId="166" fontId="57" fillId="0" borderId="0" xfId="0" applyNumberFormat="1" applyFont="1" applyBorder="1" applyAlignment="1"/>
    <xf numFmtId="10" fontId="57" fillId="0" borderId="0" xfId="0" applyNumberFormat="1" applyFont="1" applyBorder="1" applyAlignment="1"/>
    <xf numFmtId="0" fontId="58" fillId="0" borderId="0" xfId="0" applyFont="1"/>
    <xf numFmtId="4" fontId="58" fillId="0" borderId="0" xfId="0" applyNumberFormat="1" applyFont="1"/>
    <xf numFmtId="0" fontId="59" fillId="0" borderId="0" xfId="0" applyFont="1"/>
    <xf numFmtId="44" fontId="59" fillId="0" borderId="0" xfId="0" applyNumberFormat="1" applyFont="1"/>
    <xf numFmtId="42" fontId="59" fillId="0" borderId="0" xfId="0" applyNumberFormat="1" applyFont="1"/>
    <xf numFmtId="10" fontId="59" fillId="0" borderId="0" xfId="0" applyNumberFormat="1" applyFont="1"/>
    <xf numFmtId="41" fontId="59" fillId="0" borderId="0" xfId="0" applyNumberFormat="1" applyFont="1"/>
    <xf numFmtId="0" fontId="57" fillId="0" borderId="0" xfId="0" applyFont="1"/>
    <xf numFmtId="42" fontId="59" fillId="0" borderId="0" xfId="0" applyNumberFormat="1" applyFont="1" applyFill="1"/>
    <xf numFmtId="0" fontId="58" fillId="0" borderId="0" xfId="0" applyFont="1" applyFill="1"/>
    <xf numFmtId="165" fontId="58" fillId="0" borderId="0" xfId="16" applyNumberFormat="1" applyFont="1" applyFill="1" applyBorder="1" applyAlignment="1"/>
    <xf numFmtId="4" fontId="57" fillId="0" borderId="0" xfId="0" applyNumberFormat="1" applyFont="1" applyAlignment="1">
      <alignment horizontal="right"/>
    </xf>
    <xf numFmtId="0" fontId="57" fillId="0" borderId="0" xfId="0" applyFont="1" applyAlignment="1">
      <alignment horizontal="right"/>
    </xf>
    <xf numFmtId="42" fontId="57" fillId="0" borderId="0" xfId="0" applyNumberFormat="1" applyFont="1" applyProtection="1">
      <protection locked="0"/>
    </xf>
    <xf numFmtId="10" fontId="57" fillId="0" borderId="0" xfId="0" applyNumberFormat="1" applyFont="1"/>
    <xf numFmtId="41" fontId="57" fillId="0" borderId="0" xfId="0" applyNumberFormat="1" applyFont="1"/>
    <xf numFmtId="42" fontId="57" fillId="0" borderId="0" xfId="0" applyNumberFormat="1" applyFont="1"/>
    <xf numFmtId="43" fontId="57" fillId="0" borderId="0" xfId="16" applyFont="1" applyBorder="1" applyAlignment="1"/>
    <xf numFmtId="4" fontId="58" fillId="0" borderId="0" xfId="0" applyNumberFormat="1" applyFont="1" applyFill="1"/>
    <xf numFmtId="0" fontId="58" fillId="0" borderId="0" xfId="0" applyFont="1" applyFill="1" applyAlignment="1">
      <alignment horizontal="center"/>
    </xf>
    <xf numFmtId="44" fontId="58" fillId="0" borderId="0" xfId="0" applyNumberFormat="1" applyFont="1" applyFill="1" applyAlignment="1">
      <alignment horizontal="center" wrapText="1"/>
    </xf>
    <xf numFmtId="42" fontId="58" fillId="0" borderId="0" xfId="0" applyNumberFormat="1" applyFont="1" applyFill="1"/>
    <xf numFmtId="10" fontId="58" fillId="0" borderId="0" xfId="0" applyNumberFormat="1" applyFont="1" applyFill="1"/>
    <xf numFmtId="41" fontId="58" fillId="0" borderId="0" xfId="0" applyNumberFormat="1" applyFont="1" applyFill="1"/>
    <xf numFmtId="0" fontId="60" fillId="0" borderId="0" xfId="0" applyFont="1" applyFill="1" applyAlignment="1">
      <alignment horizontal="left"/>
    </xf>
    <xf numFmtId="42" fontId="60" fillId="0" borderId="0" xfId="0" applyNumberFormat="1" applyFont="1" applyFill="1"/>
    <xf numFmtId="10" fontId="60" fillId="0" borderId="0" xfId="0" applyNumberFormat="1" applyFont="1" applyFill="1"/>
    <xf numFmtId="0" fontId="57" fillId="0" borderId="0" xfId="0" applyFont="1" applyFill="1"/>
    <xf numFmtId="4" fontId="57" fillId="0" borderId="0" xfId="0" applyNumberFormat="1" applyFont="1" applyFill="1" applyAlignment="1">
      <alignment horizontal="right"/>
    </xf>
    <xf numFmtId="0" fontId="57" fillId="0" borderId="0" xfId="0" applyFont="1" applyFill="1" applyAlignment="1">
      <alignment horizontal="right"/>
    </xf>
    <xf numFmtId="42" fontId="57" fillId="0" borderId="0" xfId="0" applyNumberFormat="1" applyFont="1" applyFill="1"/>
    <xf numFmtId="10" fontId="57" fillId="0" borderId="0" xfId="4" applyNumberFormat="1" applyFont="1" applyFill="1" applyBorder="1" applyAlignment="1"/>
    <xf numFmtId="10" fontId="57" fillId="0" borderId="0" xfId="0" applyNumberFormat="1" applyFont="1" applyFill="1"/>
    <xf numFmtId="41" fontId="57" fillId="0" borderId="0" xfId="0" applyNumberFormat="1" applyFont="1" applyFill="1"/>
    <xf numFmtId="169" fontId="36" fillId="0" borderId="0" xfId="0" applyNumberFormat="1" applyFont="1" applyFill="1"/>
  </cellXfs>
  <cellStyles count="19">
    <cellStyle name="Comma" xfId="1" builtinId="3"/>
    <cellStyle name="Comma 2" xfId="7" xr:uid="{00000000-0005-0000-0000-000001000000}"/>
    <cellStyle name="Comma 2 2" xfId="12" xr:uid="{00000000-0005-0000-0000-000002000000}"/>
    <cellStyle name="Comma 3" xfId="16" xr:uid="{9EB0BAA0-B1D0-4C99-B724-78FA786778D6}"/>
    <cellStyle name="Currency 2" xfId="5" xr:uid="{00000000-0005-0000-0000-000003000000}"/>
    <cellStyle name="Currency 2 2" xfId="13" xr:uid="{00000000-0005-0000-0000-000004000000}"/>
    <cellStyle name="Currency 3" xfId="17" xr:uid="{CC8A81ED-6C43-458F-A599-78F6F11FA93F}"/>
    <cellStyle name="Normal" xfId="0" builtinId="0"/>
    <cellStyle name="Normal 2" xfId="3" xr:uid="{00000000-0005-0000-0000-000006000000}"/>
    <cellStyle name="Normal 2 2" xfId="8" xr:uid="{00000000-0005-0000-0000-000007000000}"/>
    <cellStyle name="Normal 2 3" xfId="11" xr:uid="{00000000-0005-0000-0000-000008000000}"/>
    <cellStyle name="Normal 2 4" xfId="18" xr:uid="{2CD710DE-2022-4602-9F09-E759FBA2EBF0}"/>
    <cellStyle name="Normal 3" xfId="9" xr:uid="{00000000-0005-0000-0000-000009000000}"/>
    <cellStyle name="Normal 4" xfId="10" xr:uid="{00000000-0005-0000-0000-00000A000000}"/>
    <cellStyle name="Normal 5" xfId="14" xr:uid="{00000000-0005-0000-0000-00000B000000}"/>
    <cellStyle name="Percent" xfId="2" builtinId="5"/>
    <cellStyle name="Percent 2" xfId="4" xr:uid="{00000000-0005-0000-0000-00000D000000}"/>
    <cellStyle name="Percent 3" xfId="6" xr:uid="{00000000-0005-0000-0000-00000E000000}"/>
    <cellStyle name="Percent 4" xfId="15" xr:uid="{00000000-0005-0000-0000-00000F000000}"/>
  </cellStyles>
  <dxfs count="0"/>
  <tableStyles count="0" defaultTableStyle="TableStyleMedium9" defaultPivotStyle="PivotStyleLight16"/>
  <colors>
    <mruColors>
      <color rgb="FFFF3FAD"/>
      <color rgb="FF00FF00"/>
      <color rgb="FF0055B8"/>
      <color rgb="FF4AAAB4"/>
      <color rgb="FF003F75"/>
      <color rgb="FF74B230"/>
      <color rgb="FFFFFFCC"/>
      <color rgb="FF92D050"/>
      <color rgb="FF80C535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87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BF38-49BB-A3E3-41C7E44A6C87}"/>
              </c:ext>
            </c:extLst>
          </c:dPt>
          <c:dLbls>
            <c:dLbl>
              <c:idx val="2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F38-49BB-A3E3-41C7E44A6C8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38-49BB-A3E3-41C7E44A6C87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'Graph 09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'Graph 09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BF38-49BB-A3E3-41C7E44A6C8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842230292376521E-2"/>
          <c:y val="0.14131106071156449"/>
          <c:w val="0.76759740892436179"/>
          <c:h val="0.7371089586327206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823-402E-BEC3-97EB2031BF5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823-402E-BEC3-97EB2031BF5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823-402E-BEC3-97EB2031BF5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823-402E-BEC3-97EB2031BF5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823-402E-BEC3-97EB2031BF5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823-402E-BEC3-97EB2031BF5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823-402E-BEC3-97EB2031BF55}"/>
              </c:ext>
            </c:extLst>
          </c:dPt>
          <c:dLbls>
            <c:dLbl>
              <c:idx val="0"/>
              <c:layout>
                <c:manualLayout>
                  <c:x val="-2.2324196293707871E-3"/>
                  <c:y val="0.1919591352084633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23-402E-BEC3-97EB2031BF55}"/>
                </c:ext>
              </c:extLst>
            </c:dLbl>
            <c:dLbl>
              <c:idx val="1"/>
              <c:layout>
                <c:manualLayout>
                  <c:x val="2.4598182079491399E-2"/>
                  <c:y val="0.1611940345268091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23-402E-BEC3-97EB2031BF55}"/>
                </c:ext>
              </c:extLst>
            </c:dLbl>
            <c:dLbl>
              <c:idx val="2"/>
              <c:layout>
                <c:manualLayout>
                  <c:x val="4.4796089289745799E-3"/>
                  <c:y val="-6.384268359702383E-2"/>
                </c:manualLayout>
              </c:layout>
              <c:tx>
                <c:rich>
                  <a:bodyPr/>
                  <a:lstStyle/>
                  <a:p>
                    <a:fld id="{F29233FC-F8CC-4224-BFE9-DFE196C1D013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  <a:fld id="{067E3D23-2C7A-48C5-8869-EED3EE2415F8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16.71%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1823-402E-BEC3-97EB2031BF55}"/>
                </c:ext>
              </c:extLst>
            </c:dLbl>
            <c:dLbl>
              <c:idx val="3"/>
              <c:layout>
                <c:manualLayout>
                  <c:x val="-0.13477397009541819"/>
                  <c:y val="4.099151234567901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23-402E-BEC3-97EB2031BF55}"/>
                </c:ext>
              </c:extLst>
            </c:dLbl>
            <c:dLbl>
              <c:idx val="4"/>
              <c:layout>
                <c:manualLayout>
                  <c:x val="-7.4816753519703461E-2"/>
                  <c:y val="0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823-402E-BEC3-97EB2031BF55}"/>
                </c:ext>
              </c:extLst>
            </c:dLbl>
            <c:dLbl>
              <c:idx val="5"/>
              <c:layout>
                <c:manualLayout>
                  <c:x val="0.12785523174708169"/>
                  <c:y val="2.4067087100223513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23-402E-BEC3-97EB2031BF55}"/>
                </c:ext>
              </c:extLst>
            </c:dLbl>
            <c:dLbl>
              <c:idx val="6"/>
              <c:layout>
                <c:manualLayout>
                  <c:x val="0.37470831089570994"/>
                  <c:y val="1.446759259259259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823-402E-BEC3-97EB2031BF55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'Comparison-Classfication'!$C$72:$C$78</c:f>
              <c:strCache>
                <c:ptCount val="7"/>
                <c:pt idx="0">
                  <c:v>Salaries</c:v>
                </c:pt>
                <c:pt idx="1">
                  <c:v>Benefits</c:v>
                </c:pt>
                <c:pt idx="2">
                  <c:v>Operating</c:v>
                </c:pt>
                <c:pt idx="3">
                  <c:v>Technology</c:v>
                </c:pt>
                <c:pt idx="4">
                  <c:v>Travel</c:v>
                </c:pt>
                <c:pt idx="5">
                  <c:v>Scholarships</c:v>
                </c:pt>
                <c:pt idx="6">
                  <c:v>Capital</c:v>
                </c:pt>
              </c:strCache>
            </c:strRef>
          </c:cat>
          <c:val>
            <c:numRef>
              <c:f>'Comparison-Classfication'!$F$72:$F$78</c:f>
              <c:numCache>
                <c:formatCode>_("$"* #,##0_);_("$"* \(#,##0\);_("$"* "-"_);_(@_)</c:formatCode>
                <c:ptCount val="7"/>
                <c:pt idx="0">
                  <c:v>133122233</c:v>
                </c:pt>
                <c:pt idx="1">
                  <c:v>33432303</c:v>
                </c:pt>
                <c:pt idx="2">
                  <c:v>38333833</c:v>
                </c:pt>
                <c:pt idx="3">
                  <c:v>18540059</c:v>
                </c:pt>
                <c:pt idx="4">
                  <c:v>3151471</c:v>
                </c:pt>
                <c:pt idx="5">
                  <c:v>403106</c:v>
                </c:pt>
                <c:pt idx="6">
                  <c:v>2393064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823-402E-BEC3-97EB2031B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738923580741201"/>
          <c:y val="0.15118258365852416"/>
          <c:w val="0.71284723785360427"/>
          <c:h val="0.78576622366648619"/>
        </c:manualLayout>
      </c:layout>
      <c:pieChart>
        <c:varyColors val="1"/>
        <c:ser>
          <c:idx val="0"/>
          <c:order val="0"/>
          <c:tx>
            <c:v>Percentage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702-47CF-95A1-2E1492A1ED2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702-47CF-95A1-2E1492A1ED2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4702-47CF-95A1-2E1492A1ED2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702-47CF-95A1-2E1492A1ED2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4702-47CF-95A1-2E1492A1ED2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702-47CF-95A1-2E1492A1ED2F}"/>
              </c:ext>
            </c:extLst>
          </c:dPt>
          <c:dPt>
            <c:idx val="6"/>
            <c:bubble3D val="0"/>
            <c:spPr>
              <a:solidFill>
                <a:srgbClr val="0055B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4702-47CF-95A1-2E1492A1ED2F}"/>
              </c:ext>
            </c:extLst>
          </c:dPt>
          <c:dLbls>
            <c:dLbl>
              <c:idx val="0"/>
              <c:layout>
                <c:manualLayout>
                  <c:x val="5.6792507942108945E-2"/>
                  <c:y val="1.8264840182648415E-2"/>
                </c:manualLayout>
              </c:layout>
              <c:tx>
                <c:rich>
                  <a:bodyPr/>
                  <a:lstStyle/>
                  <a:p>
                    <a:fld id="{CAF095F9-2DA8-4CC0-A2E0-9BAEF96022EC}" type="CATEGORYNAME">
                      <a:rPr lang="en-US"/>
                      <a:pPr/>
                      <a:t>[CATEGORY NAME]</a:t>
                    </a:fld>
                    <a:endParaRPr lang="en-US" baseline="0"/>
                  </a:p>
                  <a:p>
                    <a:fld id="{197D445C-47D9-4F12-9F0C-51CFDD451071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3B755EBC-2E40-41F8-BEDD-9739CBC75148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4702-47CF-95A1-2E1492A1ED2F}"/>
                </c:ext>
              </c:extLst>
            </c:dLbl>
            <c:dLbl>
              <c:idx val="1"/>
              <c:layout>
                <c:manualLayout>
                  <c:x val="4.6466597407180128E-2"/>
                  <c:y val="-3.0441400304414001E-3"/>
                </c:manualLayout>
              </c:layout>
              <c:tx>
                <c:rich>
                  <a:bodyPr/>
                  <a:lstStyle/>
                  <a:p>
                    <a:fld id="{C39BE1DA-2111-4C9C-8C89-E4960C254A03}" type="CATEGORYNAME">
                      <a:rPr lang="en-US"/>
                      <a:pPr/>
                      <a:t>[CATEGORY NAME]</a:t>
                    </a:fld>
                    <a:endParaRPr lang="en-US" baseline="0"/>
                  </a:p>
                  <a:p>
                    <a:fld id="{C8E0B157-AB63-461B-9194-470ADA1BB3A8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9E6DFE4A-8CA0-42B0-A2B0-EFFFE8273B8B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4702-47CF-95A1-2E1492A1ED2F}"/>
                </c:ext>
              </c:extLst>
            </c:dLbl>
            <c:dLbl>
              <c:idx val="2"/>
              <c:layout>
                <c:manualLayout>
                  <c:x val="-0.19823692568809251"/>
                  <c:y val="0"/>
                </c:manualLayout>
              </c:layout>
              <c:tx>
                <c:rich>
                  <a:bodyPr/>
                  <a:lstStyle/>
                  <a:p>
                    <a:fld id="{EBB6650D-0144-47C0-888D-A4D295EF8147}" type="CATEGORYNAME">
                      <a:rPr lang="en-US"/>
                      <a:pPr/>
                      <a:t>[CATEGORY NAME]</a:t>
                    </a:fld>
                    <a:endParaRPr lang="en-US" baseline="0"/>
                  </a:p>
                  <a:p>
                    <a:fld id="{4EFDEE36-0FC9-46F8-AA3F-9678750106BA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5FD73978-5B5A-4527-A2C3-FFD7F5226DCC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4702-47CF-95A1-2E1492A1ED2F}"/>
                </c:ext>
              </c:extLst>
            </c:dLbl>
            <c:dLbl>
              <c:idx val="3"/>
              <c:layout>
                <c:manualLayout>
                  <c:x val="2.5814776337322299E-3"/>
                  <c:y val="6.3926940639269403E-2"/>
                </c:manualLayout>
              </c:layout>
              <c:tx>
                <c:rich>
                  <a:bodyPr/>
                  <a:lstStyle/>
                  <a:p>
                    <a:fld id="{F07F7E87-3B4C-49B4-91F6-02757488D580}" type="CATEGORYNAME">
                      <a:rPr lang="en-US"/>
                      <a:pPr/>
                      <a:t>[CATEGORY NAME]</a:t>
                    </a:fld>
                    <a:endParaRPr lang="en-US" baseline="0"/>
                  </a:p>
                  <a:p>
                    <a:fld id="{59D4527E-512D-4942-81FC-8C8C0AE7D3ED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ED3DE211-67E2-4A1A-9B4D-E1CBDEB9CEE3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4702-47CF-95A1-2E1492A1ED2F}"/>
                </c:ext>
              </c:extLst>
            </c:dLbl>
            <c:dLbl>
              <c:idx val="4"/>
              <c:layout>
                <c:manualLayout>
                  <c:x val="-0.11695540022347931"/>
                  <c:y val="0.10736639401556287"/>
                </c:manualLayout>
              </c:layout>
              <c:tx>
                <c:rich>
                  <a:bodyPr/>
                  <a:lstStyle/>
                  <a:p>
                    <a:fld id="{BD0F154F-DF3D-4003-9AF4-E5E4C36C3ECC}" type="CATEGORYNAME">
                      <a:rPr lang="en-US"/>
                      <a:pPr/>
                      <a:t>[CATEGORY NAME]</a:t>
                    </a:fld>
                    <a:endParaRPr lang="en-US" baseline="0"/>
                  </a:p>
                  <a:p>
                    <a:fld id="{FD870B90-DE41-4F9E-BBF2-15146BAF2746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B1646B3B-7CE6-4F09-9CE2-0BFAC442855F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4702-47CF-95A1-2E1492A1ED2F}"/>
                </c:ext>
              </c:extLst>
            </c:dLbl>
            <c:dLbl>
              <c:idx val="5"/>
              <c:layout>
                <c:manualLayout>
                  <c:x val="-5.288525822744497E-2"/>
                  <c:y val="9.2581019965096955E-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1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3699C4B-93AA-4017-AF95-337572C1814F}" type="CATEGORYNAME">
                      <a:rPr lang="en-US" sz="1100"/>
                      <a:pPr>
                        <a:defRPr sz="1100"/>
                      </a:pPr>
                      <a:t>[CATEGORY NAME]</a:t>
                    </a:fld>
                    <a:endParaRPr lang="en-US" sz="1100" baseline="0"/>
                  </a:p>
                  <a:p>
                    <a:pPr>
                      <a:defRPr sz="1100"/>
                    </a:pPr>
                    <a:fld id="{A1FDDDD0-D5CD-4376-AC84-7392A9A40DBE}" type="CELLRANGE">
                      <a:rPr lang="en-US" sz="1100"/>
                      <a:pPr>
                        <a:defRPr sz="1100"/>
                      </a:pPr>
                      <a:t>[CELLRANGE]</a:t>
                    </a:fld>
                    <a:endParaRPr lang="en-US" sz="1100" baseline="0"/>
                  </a:p>
                  <a:p>
                    <a:pPr>
                      <a:defRPr sz="1100"/>
                    </a:pPr>
                    <a:fld id="{D2B9A063-BAFF-4376-9089-72A75D8FFC69}" type="VALUE">
                      <a:rPr lang="en-US" sz="1100"/>
                      <a:pPr>
                        <a:defRPr sz="1100"/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7537188877638025"/>
                      <c:h val="0.17111064820601127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4702-47CF-95A1-2E1492A1ED2F}"/>
                </c:ext>
              </c:extLst>
            </c:dLbl>
            <c:dLbl>
              <c:idx val="6"/>
              <c:layout>
                <c:manualLayout>
                  <c:x val="0.27285707470565035"/>
                  <c:y val="1.1759641155966608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1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26DE8AF-8C70-400A-B7A0-2F1BFD80C155}" type="CATEGORYNAME">
                      <a:rPr lang="en-US" sz="1100"/>
                      <a:pPr>
                        <a:defRPr sz="1100"/>
                      </a:pPr>
                      <a:t>[CATEGORY NAME]</a:t>
                    </a:fld>
                    <a:endParaRPr lang="en-US" sz="1100" baseline="0"/>
                  </a:p>
                  <a:p>
                    <a:pPr>
                      <a:defRPr sz="1100"/>
                    </a:pPr>
                    <a:fld id="{1C1F617F-5E81-4976-9796-6B7EB36E3E3A}" type="CELLRANGE">
                      <a:rPr lang="en-US" sz="1100"/>
                      <a:pPr>
                        <a:defRPr sz="1100"/>
                      </a:pPr>
                      <a:t>[CELLRANGE]</a:t>
                    </a:fld>
                    <a:endParaRPr lang="en-US" sz="1100" baseline="0"/>
                  </a:p>
                  <a:p>
                    <a:pPr>
                      <a:defRPr sz="1100"/>
                    </a:pPr>
                    <a:fld id="{E884ACB7-A8B7-47C2-82F6-120E66B65C67}" type="VALUE">
                      <a:rPr lang="en-US" sz="1100"/>
                      <a:pPr>
                        <a:defRPr sz="1100"/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0837556886098794"/>
                      <c:h val="0.15935285867044396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4702-47CF-95A1-2E1492A1ED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strRef>
              <c:f>Graph!$B$52:$B$57</c:f>
              <c:strCache>
                <c:ptCount val="6"/>
                <c:pt idx="0">
                  <c:v>State Appropriations</c:v>
                </c:pt>
                <c:pt idx="1">
                  <c:v>Tuition</c:v>
                </c:pt>
                <c:pt idx="2">
                  <c:v>Fees</c:v>
                </c:pt>
                <c:pt idx="3">
                  <c:v>Local Taxes</c:v>
                </c:pt>
                <c:pt idx="4">
                  <c:v>Other Revenues</c:v>
                </c:pt>
                <c:pt idx="5">
                  <c:v>Carryover Allocations</c:v>
                </c:pt>
              </c:strCache>
            </c:strRef>
          </c:cat>
          <c:val>
            <c:numRef>
              <c:f>Graph!$F$52:$F$57</c:f>
              <c:numCache>
                <c:formatCode>0.00%</c:formatCode>
                <c:ptCount val="6"/>
                <c:pt idx="0">
                  <c:v>0.2616589479977478</c:v>
                </c:pt>
                <c:pt idx="1">
                  <c:v>0.24030459086534561</c:v>
                </c:pt>
                <c:pt idx="2">
                  <c:v>1.130760615002961E-2</c:v>
                </c:pt>
                <c:pt idx="3">
                  <c:v>0.34016383524096722</c:v>
                </c:pt>
                <c:pt idx="4">
                  <c:v>6.0169062125856689E-2</c:v>
                </c:pt>
                <c:pt idx="5">
                  <c:v>8.6295957620053043E-2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Graph!$D$52:$D$57</c15:f>
                <c15:dlblRangeCache>
                  <c:ptCount val="6"/>
                  <c:pt idx="0">
                    <c:v> $65,508,789 </c:v>
                  </c:pt>
                  <c:pt idx="1">
                    <c:v> $60,162,524 </c:v>
                  </c:pt>
                  <c:pt idx="2">
                    <c:v> $2,830,966 </c:v>
                  </c:pt>
                  <c:pt idx="3">
                    <c:v> $85,163,229 </c:v>
                  </c:pt>
                  <c:pt idx="4">
                    <c:v> $15,063,893 </c:v>
                  </c:pt>
                  <c:pt idx="5">
                    <c:v> $21,630,044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4702-47CF-95A1-2E1492A1ED2F}"/>
            </c:ext>
          </c:extLst>
        </c:ser>
        <c:ser>
          <c:idx val="1"/>
          <c:order val="1"/>
          <c:tx>
            <c:v>Budget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B5A-4886-A935-8D994918578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7B5A-4886-A935-8D994918578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7B5A-4886-A935-8D994918578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7B5A-4886-A935-8D994918578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7B5A-4886-A935-8D994918578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7B5A-4886-A935-8D994918578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7B5A-4886-A935-8D9949185780}"/>
              </c:ext>
            </c:extLst>
          </c:dPt>
          <c:cat>
            <c:strRef>
              <c:f>Graph!$B$52:$B$57</c:f>
              <c:strCache>
                <c:ptCount val="6"/>
                <c:pt idx="0">
                  <c:v>State Appropriations</c:v>
                </c:pt>
                <c:pt idx="1">
                  <c:v>Tuition</c:v>
                </c:pt>
                <c:pt idx="2">
                  <c:v>Fees</c:v>
                </c:pt>
                <c:pt idx="3">
                  <c:v>Local Taxes</c:v>
                </c:pt>
                <c:pt idx="4">
                  <c:v>Other Revenues</c:v>
                </c:pt>
                <c:pt idx="5">
                  <c:v>Carryover Allocations</c:v>
                </c:pt>
              </c:strCache>
            </c:strRef>
          </c:cat>
          <c:val>
            <c:numRef>
              <c:f>Graph!$D$52:$D$57</c:f>
              <c:numCache>
                <c:formatCode>_("$"* #,##0_);_("$"* \(#,##0\);_("$"* "-"_);_(@_)</c:formatCode>
                <c:ptCount val="6"/>
                <c:pt idx="0">
                  <c:v>65508789</c:v>
                </c:pt>
                <c:pt idx="1">
                  <c:v>60162524</c:v>
                </c:pt>
                <c:pt idx="2">
                  <c:v>2830966</c:v>
                </c:pt>
                <c:pt idx="3">
                  <c:v>85163229</c:v>
                </c:pt>
                <c:pt idx="4">
                  <c:v>15063893</c:v>
                </c:pt>
                <c:pt idx="5">
                  <c:v>21630044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02-47CF-95A1-2E1492A1E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957919786917795"/>
          <c:y val="0.13378695979834204"/>
          <c:w val="0.60977380238295376"/>
          <c:h val="0.77731056885216088"/>
        </c:manualLayout>
      </c:layout>
      <c:pieChart>
        <c:varyColors val="1"/>
        <c:ser>
          <c:idx val="0"/>
          <c:order val="0"/>
          <c:tx>
            <c:strRef>
              <c:f>'Graph Compare'!$H$59</c:f>
              <c:strCache>
                <c:ptCount val="1"/>
                <c:pt idx="0">
                  <c:v>Percentage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F64-41E4-86AE-2546FC48798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1F64-41E4-86AE-2546FC48798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F64-41E4-86AE-2546FC48798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1F64-41E4-86AE-2546FC48798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F64-41E4-86AE-2546FC48798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F64-41E4-86AE-2546FC48798B}"/>
              </c:ext>
            </c:extLst>
          </c:dPt>
          <c:dPt>
            <c:idx val="6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1F64-41E4-86AE-2546FC48798B}"/>
              </c:ext>
            </c:extLst>
          </c:dPt>
          <c:dLbls>
            <c:dLbl>
              <c:idx val="0"/>
              <c:layout>
                <c:manualLayout>
                  <c:x val="3.8015382231550481E-2"/>
                  <c:y val="3.7681159420289857E-2"/>
                </c:manualLayout>
              </c:layout>
              <c:tx>
                <c:rich>
                  <a:bodyPr/>
                  <a:lstStyle/>
                  <a:p>
                    <a:fld id="{7FBC5950-237C-4518-A3C4-68F661A84398}" type="CATEGORYNAME">
                      <a:rPr lang="en-US"/>
                      <a:pPr/>
                      <a:t>[CATEGORY NAME]</a:t>
                    </a:fld>
                    <a:endParaRPr lang="en-US" baseline="0"/>
                  </a:p>
                  <a:p>
                    <a:fld id="{6731C084-EDB4-475C-87AD-0C8F3D867861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4DBC190D-A95D-4DF6-8633-746507AF16C6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1F64-41E4-86AE-2546FC48798B}"/>
                </c:ext>
              </c:extLst>
            </c:dLbl>
            <c:dLbl>
              <c:idx val="1"/>
              <c:layout>
                <c:manualLayout>
                  <c:x val="6.7085968643912613E-2"/>
                  <c:y val="-2.8985507246376812E-2"/>
                </c:manualLayout>
              </c:layout>
              <c:tx>
                <c:rich>
                  <a:bodyPr/>
                  <a:lstStyle/>
                  <a:p>
                    <a:fld id="{BEEB4D53-C6F5-43A3-9C75-A654EA6AD290}" type="CATEGORYNAME">
                      <a:rPr lang="en-US"/>
                      <a:pPr/>
                      <a:t>[CATEGORY NAME]</a:t>
                    </a:fld>
                    <a:endParaRPr lang="en-US" baseline="0"/>
                  </a:p>
                  <a:p>
                    <a:fld id="{95A7254B-BD65-448D-9ABE-003F599BA627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FA3EDD94-3D70-420B-B283-E4F9D4379872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1F64-41E4-86AE-2546FC48798B}"/>
                </c:ext>
              </c:extLst>
            </c:dLbl>
            <c:dLbl>
              <c:idx val="2"/>
              <c:layout>
                <c:manualLayout>
                  <c:x val="0.22819640433561997"/>
                  <c:y val="-1.840501705116361E-16"/>
                </c:manualLayout>
              </c:layout>
              <c:tx>
                <c:rich>
                  <a:bodyPr/>
                  <a:lstStyle/>
                  <a:p>
                    <a:fld id="{EB12C6DA-52CD-44E3-80D4-714373ADBC5D}" type="CATEGORYNAME">
                      <a:rPr lang="en-US"/>
                      <a:pPr/>
                      <a:t>[CATEGORY NAME]</a:t>
                    </a:fld>
                    <a:endParaRPr lang="en-US" baseline="0"/>
                  </a:p>
                  <a:p>
                    <a:fld id="{6BF2C306-1A4B-4551-9987-2610F3E641CE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89A6F935-525F-4E6C-B0EF-25D976F42035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1F64-41E4-86AE-2546FC48798B}"/>
                </c:ext>
              </c:extLst>
            </c:dLbl>
            <c:dLbl>
              <c:idx val="3"/>
              <c:layout>
                <c:manualLayout>
                  <c:x val="-3.3542984321956307E-2"/>
                  <c:y val="8.6956521739130436E-3"/>
                </c:manualLayout>
              </c:layout>
              <c:tx>
                <c:rich>
                  <a:bodyPr/>
                  <a:lstStyle/>
                  <a:p>
                    <a:fld id="{66F8D127-627E-488E-829D-9B1DC4B9F442}" type="CATEGORYNAME">
                      <a:rPr lang="en-US"/>
                      <a:pPr/>
                      <a:t>[CATEGORY NAME]</a:t>
                    </a:fld>
                    <a:endParaRPr lang="en-US" baseline="0"/>
                  </a:p>
                  <a:p>
                    <a:fld id="{87F845B3-984D-46A1-B36D-6912548A7EAB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63D50FE0-D7DE-4AA7-951E-861ADB04F76A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1F64-41E4-86AE-2546FC48798B}"/>
                </c:ext>
              </c:extLst>
            </c:dLbl>
            <c:dLbl>
              <c:idx val="4"/>
              <c:layout>
                <c:manualLayout>
                  <c:x val="-0.1207547435590427"/>
                  <c:y val="0.11014492753623188"/>
                </c:manualLayout>
              </c:layout>
              <c:tx>
                <c:rich>
                  <a:bodyPr/>
                  <a:lstStyle/>
                  <a:p>
                    <a:fld id="{09FD742B-08D5-48D3-A3C4-14C49C2BF9B0}" type="CATEGORYNAME">
                      <a:rPr lang="en-US"/>
                      <a:pPr/>
                      <a:t>[CATEGORY NAME]</a:t>
                    </a:fld>
                    <a:endParaRPr lang="en-US" baseline="0"/>
                  </a:p>
                  <a:p>
                    <a:fld id="{42FA6CD2-36E7-4F3B-823B-BDB187575567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C5D320B6-6899-4D7F-A27E-AF006981C011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1F64-41E4-86AE-2546FC48798B}"/>
                </c:ext>
              </c:extLst>
            </c:dLbl>
            <c:dLbl>
              <c:idx val="5"/>
              <c:layout>
                <c:manualLayout>
                  <c:x val="-4.0251581186347606E-2"/>
                  <c:y val="0"/>
                </c:manualLayout>
              </c:layout>
              <c:tx>
                <c:rich>
                  <a:bodyPr/>
                  <a:lstStyle/>
                  <a:p>
                    <a:fld id="{EA1B658A-424E-4A42-88E0-1C992ADAC49A}" type="CATEGORYNAME">
                      <a:rPr lang="en-US"/>
                      <a:pPr/>
                      <a:t>[CATEGORY NAME]</a:t>
                    </a:fld>
                    <a:endParaRPr lang="en-US" baseline="0"/>
                  </a:p>
                  <a:p>
                    <a:fld id="{1B2A2B85-3EA9-430C-9F28-6F728C4E7DF3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054D89ED-36FA-48EE-A961-D9FF5C4D31C8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1F64-41E4-86AE-2546FC48798B}"/>
                </c:ext>
              </c:extLst>
            </c:dLbl>
            <c:dLbl>
              <c:idx val="6"/>
              <c:layout>
                <c:manualLayout>
                  <c:x val="0.24757547558449353"/>
                  <c:y val="0"/>
                </c:manualLayout>
              </c:layout>
              <c:tx>
                <c:rich>
                  <a:bodyPr/>
                  <a:lstStyle/>
                  <a:p>
                    <a:fld id="{C7A43508-950B-47ED-B78E-F7CCC84B127E}" type="CATEGORYNAME">
                      <a:rPr lang="en-US"/>
                      <a:pPr/>
                      <a:t>[CATEGORY NAME]</a:t>
                    </a:fld>
                    <a:endParaRPr lang="en-US" baseline="0"/>
                  </a:p>
                  <a:p>
                    <a:fld id="{508B2AA3-46F8-47CD-BC18-76EA9FEF7FFA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C3ACDB35-7C98-4B50-9DA2-264273D117FD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1F64-41E4-86AE-2546FC4879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strRef>
              <c:f>'Graph Compare'!$C$60:$C$65</c:f>
              <c:strCache>
                <c:ptCount val="6"/>
                <c:pt idx="0">
                  <c:v>State Appropriations</c:v>
                </c:pt>
                <c:pt idx="1">
                  <c:v>Tuition</c:v>
                </c:pt>
                <c:pt idx="2">
                  <c:v>Fees</c:v>
                </c:pt>
                <c:pt idx="3">
                  <c:v>Local Taxes</c:v>
                </c:pt>
                <c:pt idx="4">
                  <c:v>Other Revenues</c:v>
                </c:pt>
                <c:pt idx="5">
                  <c:v>Carryover Allocations</c:v>
                </c:pt>
              </c:strCache>
            </c:strRef>
          </c:cat>
          <c:val>
            <c:numRef>
              <c:f>'Graph Compare'!$H$60:$H$65</c:f>
              <c:numCache>
                <c:formatCode>0.00%</c:formatCode>
                <c:ptCount val="6"/>
                <c:pt idx="0">
                  <c:v>0.27464334427371806</c:v>
                </c:pt>
                <c:pt idx="1">
                  <c:v>0.24674719457213518</c:v>
                </c:pt>
                <c:pt idx="2">
                  <c:v>1.0775746173508302E-2</c:v>
                </c:pt>
                <c:pt idx="3">
                  <c:v>0.32145623446034116</c:v>
                </c:pt>
                <c:pt idx="4">
                  <c:v>5.9072600233460733E-2</c:v>
                </c:pt>
                <c:pt idx="5">
                  <c:v>8.7304880286836598E-2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'Graph Compare'!$F$60:$F$65</c15:f>
                <c15:dlblRangeCache>
                  <c:ptCount val="6"/>
                  <c:pt idx="0">
                    <c:v> $65,535,865 </c:v>
                  </c:pt>
                  <c:pt idx="1">
                    <c:v> $58,879,238 </c:v>
                  </c:pt>
                  <c:pt idx="2">
                    <c:v> $2,571,327 </c:v>
                  </c:pt>
                  <c:pt idx="3">
                    <c:v> $76,706,437 </c:v>
                  </c:pt>
                  <c:pt idx="4">
                    <c:v> $14,096,005 </c:v>
                  </c:pt>
                  <c:pt idx="5">
                    <c:v> $20,832,840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1F64-41E4-86AE-2546FC48798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957919786917795"/>
          <c:y val="0.13378695979834204"/>
          <c:w val="0.60977380238295376"/>
          <c:h val="0.7773105688521608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24A-4209-A680-4D5739C8127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24A-4209-A680-4D5739C8127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24A-4209-A680-4D5739C8127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24A-4209-A680-4D5739C8127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24A-4209-A680-4D5739C8127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24A-4209-A680-4D5739C81277}"/>
              </c:ext>
            </c:extLst>
          </c:dPt>
          <c:dPt>
            <c:idx val="6"/>
            <c:bubble3D val="0"/>
            <c:spPr>
              <a:solidFill>
                <a:srgbClr val="0055B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24A-4209-A680-4D5739C81277}"/>
              </c:ext>
            </c:extLst>
          </c:dPt>
          <c:dLbls>
            <c:dLbl>
              <c:idx val="0"/>
              <c:layout>
                <c:manualLayout>
                  <c:x val="7.9439400181156403E-2"/>
                  <c:y val="0.12216959018736517"/>
                </c:manualLayout>
              </c:layout>
              <c:tx>
                <c:rich>
                  <a:bodyPr/>
                  <a:lstStyle/>
                  <a:p>
                    <a:fld id="{7FBC5950-237C-4518-A3C4-68F661A84398}" type="CATEGORYNAME">
                      <a:rPr lang="en-US"/>
                      <a:pPr/>
                      <a:t>[CATEGORY NAME]</a:t>
                    </a:fld>
                    <a:endParaRPr lang="en-US" baseline="0"/>
                  </a:p>
                  <a:p>
                    <a:fld id="{6731C084-EDB4-475C-87AD-0C8F3D867861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4DBC190D-A95D-4DF6-8633-746507AF16C6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624A-4209-A680-4D5739C81277}"/>
                </c:ext>
              </c:extLst>
            </c:dLbl>
            <c:dLbl>
              <c:idx val="1"/>
              <c:layout>
                <c:manualLayout>
                  <c:x val="6.7085968643912613E-2"/>
                  <c:y val="-2.8985507246376812E-2"/>
                </c:manualLayout>
              </c:layout>
              <c:tx>
                <c:rich>
                  <a:bodyPr/>
                  <a:lstStyle/>
                  <a:p>
                    <a:fld id="{BEEB4D53-C6F5-43A3-9C75-A654EA6AD290}" type="CATEGORYNAME">
                      <a:rPr lang="en-US"/>
                      <a:pPr/>
                      <a:t>[CATEGORY NAME]</a:t>
                    </a:fld>
                    <a:endParaRPr lang="en-US" baseline="0"/>
                  </a:p>
                  <a:p>
                    <a:fld id="{95A7254B-BD65-448D-9ABE-003F599BA627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FA3EDD94-3D70-420B-B283-E4F9D4379872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624A-4209-A680-4D5739C81277}"/>
                </c:ext>
              </c:extLst>
            </c:dLbl>
            <c:dLbl>
              <c:idx val="2"/>
              <c:layout>
                <c:manualLayout>
                  <c:x val="-0.20882630284041115"/>
                  <c:y val="-1.8481848184818676E-2"/>
                </c:manualLayout>
              </c:layout>
              <c:tx>
                <c:rich>
                  <a:bodyPr/>
                  <a:lstStyle/>
                  <a:p>
                    <a:fld id="{EB12C6DA-52CD-44E3-80D4-714373ADBC5D}" type="CATEGORYNAME">
                      <a:rPr lang="en-US"/>
                      <a:pPr/>
                      <a:t>[CATEGORY NAME]</a:t>
                    </a:fld>
                    <a:endParaRPr lang="en-US" baseline="0"/>
                  </a:p>
                  <a:p>
                    <a:fld id="{6BF2C306-1A4B-4551-9987-2610F3E641CE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89A6F935-525F-4E6C-B0EF-25D976F42035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624A-4209-A680-4D5739C81277}"/>
                </c:ext>
              </c:extLst>
            </c:dLbl>
            <c:dLbl>
              <c:idx val="3"/>
              <c:layout>
                <c:manualLayout>
                  <c:x val="-3.3542984321956307E-2"/>
                  <c:y val="8.6956521739130436E-3"/>
                </c:manualLayout>
              </c:layout>
              <c:tx>
                <c:rich>
                  <a:bodyPr/>
                  <a:lstStyle/>
                  <a:p>
                    <a:fld id="{66F8D127-627E-488E-829D-9B1DC4B9F442}" type="CATEGORYNAME">
                      <a:rPr lang="en-US"/>
                      <a:pPr/>
                      <a:t>[CATEGORY NAME]</a:t>
                    </a:fld>
                    <a:endParaRPr lang="en-US" baseline="0"/>
                  </a:p>
                  <a:p>
                    <a:fld id="{87F845B3-984D-46A1-B36D-6912548A7EAB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63D50FE0-D7DE-4AA7-951E-861ADB04F76A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624A-4209-A680-4D5739C81277}"/>
                </c:ext>
              </c:extLst>
            </c:dLbl>
            <c:dLbl>
              <c:idx val="4"/>
              <c:layout>
                <c:manualLayout>
                  <c:x val="-0.13732431922015984"/>
                  <c:y val="0.21311525168264861"/>
                </c:manualLayout>
              </c:layout>
              <c:tx>
                <c:rich>
                  <a:bodyPr/>
                  <a:lstStyle/>
                  <a:p>
                    <a:fld id="{09FD742B-08D5-48D3-A3C4-14C49C2BF9B0}" type="CATEGORYNAME">
                      <a:rPr lang="en-US"/>
                      <a:pPr/>
                      <a:t>[CATEGORY NAME]</a:t>
                    </a:fld>
                    <a:endParaRPr lang="en-US" baseline="0"/>
                  </a:p>
                  <a:p>
                    <a:fld id="{42FA6CD2-36E7-4F3B-823B-BDB187575567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C5D320B6-6899-4D7F-A27E-AF006981C011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624A-4209-A680-4D5739C81277}"/>
                </c:ext>
              </c:extLst>
            </c:dLbl>
            <c:dLbl>
              <c:idx val="5"/>
              <c:layout>
                <c:manualLayout>
                  <c:x val="-3.9215926107495497E-2"/>
                  <c:y val="0"/>
                </c:manualLayout>
              </c:layout>
              <c:tx>
                <c:rich>
                  <a:bodyPr/>
                  <a:lstStyle/>
                  <a:p>
                    <a:fld id="{EA1B658A-424E-4A42-88E0-1C992ADAC49A}" type="CATEGORYNAME">
                      <a:rPr lang="en-US"/>
                      <a:pPr/>
                      <a:t>[CATEGORY NAME]</a:t>
                    </a:fld>
                    <a:endParaRPr lang="en-US" baseline="0"/>
                  </a:p>
                  <a:p>
                    <a:fld id="{1B2A2B85-3EA9-430C-9F28-6F728C4E7DF3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054D89ED-36FA-48EE-A961-D9FF5C4D31C8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4778523735109801"/>
                      <c:h val="0.1884092409240924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624A-4209-A680-4D5739C81277}"/>
                </c:ext>
              </c:extLst>
            </c:dLbl>
            <c:dLbl>
              <c:idx val="6"/>
              <c:layout>
                <c:manualLayout>
                  <c:x val="0.30039101602519874"/>
                  <c:y val="0"/>
                </c:manualLayout>
              </c:layout>
              <c:tx>
                <c:rich>
                  <a:bodyPr/>
                  <a:lstStyle/>
                  <a:p>
                    <a:fld id="{C7A43508-950B-47ED-B78E-F7CCC84B127E}" type="CATEGORYNAME">
                      <a:rPr lang="en-US"/>
                      <a:pPr/>
                      <a:t>[CATEGORY NAME]</a:t>
                    </a:fld>
                    <a:endParaRPr lang="en-US" baseline="0"/>
                  </a:p>
                  <a:p>
                    <a:fld id="{508B2AA3-46F8-47CD-BC18-76EA9FEF7FFA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C3ACDB35-7C98-4B50-9DA2-264273D117FD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897917027495393"/>
                      <c:h val="0.1884092409240924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624A-4209-A680-4D5739C812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strRef>
              <c:f>'Graph Compare'!$C$71:$C$76</c:f>
              <c:strCache>
                <c:ptCount val="6"/>
                <c:pt idx="0">
                  <c:v>State Appropriations</c:v>
                </c:pt>
                <c:pt idx="1">
                  <c:v>Tuition</c:v>
                </c:pt>
                <c:pt idx="2">
                  <c:v>Fees</c:v>
                </c:pt>
                <c:pt idx="3">
                  <c:v>Local Taxes</c:v>
                </c:pt>
                <c:pt idx="4">
                  <c:v>Other Revenues</c:v>
                </c:pt>
                <c:pt idx="5">
                  <c:v>Carryover Allocations</c:v>
                </c:pt>
              </c:strCache>
            </c:strRef>
          </c:cat>
          <c:val>
            <c:numRef>
              <c:f>'Graph Compare'!$H$71:$H$76</c:f>
              <c:numCache>
                <c:formatCode>0.00%</c:formatCode>
                <c:ptCount val="6"/>
                <c:pt idx="0">
                  <c:v>0.2616589479977478</c:v>
                </c:pt>
                <c:pt idx="1">
                  <c:v>0.24030459086534561</c:v>
                </c:pt>
                <c:pt idx="2">
                  <c:v>1.130760615002961E-2</c:v>
                </c:pt>
                <c:pt idx="3">
                  <c:v>0.34016383524096722</c:v>
                </c:pt>
                <c:pt idx="4">
                  <c:v>6.0169062125856689E-2</c:v>
                </c:pt>
                <c:pt idx="5">
                  <c:v>8.6295957620053043E-2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'Graph Compare'!$F$71:$F$76</c15:f>
                <c15:dlblRangeCache>
                  <c:ptCount val="6"/>
                  <c:pt idx="0">
                    <c:v> $65,508,789 </c:v>
                  </c:pt>
                  <c:pt idx="1">
                    <c:v> $60,162,524 </c:v>
                  </c:pt>
                  <c:pt idx="2">
                    <c:v> $2,830,966 </c:v>
                  </c:pt>
                  <c:pt idx="3">
                    <c:v> $85,163,229 </c:v>
                  </c:pt>
                  <c:pt idx="4">
                    <c:v> $15,063,893 </c:v>
                  </c:pt>
                  <c:pt idx="5">
                    <c:v> $21,630,044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E-624A-4209-A680-4D5739C8127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78694975714801"/>
          <c:y val="9.5117819728757033E-2"/>
          <c:w val="0.60982747124217063"/>
          <c:h val="0.84135206448444899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10C-4B27-8DB8-932ACF30F60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10C-4B27-8DB8-932ACF30F60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10C-4B27-8DB8-932ACF30F60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10C-4B27-8DB8-932ACF30F60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10C-4B27-8DB8-932ACF30F60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10C-4B27-8DB8-932ACF30F60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10C-4B27-8DB8-932ACF30F60D}"/>
              </c:ext>
            </c:extLst>
          </c:dPt>
          <c:dLbls>
            <c:dLbl>
              <c:idx val="0"/>
              <c:layout>
                <c:manualLayout>
                  <c:x val="-5.5667230936603355E-2"/>
                  <c:y val="-0.2938647579912963"/>
                </c:manualLayout>
              </c:layout>
              <c:tx>
                <c:rich>
                  <a:bodyPr/>
                  <a:lstStyle/>
                  <a:p>
                    <a:fld id="{1DD8A5FF-E2A5-4EA0-A83E-6E741ADC1CE4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98B851C6-7717-4208-A415-8DDFCAE1AF04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
36.70%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10C-4B27-8DB8-932ACF30F60D}"/>
                </c:ext>
              </c:extLst>
            </c:dLbl>
            <c:dLbl>
              <c:idx val="1"/>
              <c:layout>
                <c:manualLayout>
                  <c:x val="3.0179233148841123E-2"/>
                  <c:y val="-9.173562759370100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0C-4B27-8DB8-932ACF30F60D}"/>
                </c:ext>
              </c:extLst>
            </c:dLbl>
            <c:dLbl>
              <c:idx val="2"/>
              <c:layout>
                <c:manualLayout>
                  <c:x val="9.2444369951210845E-2"/>
                  <c:y val="-1.0214944141548561E-2"/>
                </c:manualLayout>
              </c:layout>
              <c:tx>
                <c:rich>
                  <a:bodyPr/>
                  <a:lstStyle/>
                  <a:p>
                    <a:fld id="{61AFD0D1-A401-47DB-8B56-517E780C1279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13C9D018-72BD-48AE-8994-865C6E09B5D6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
16.25%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210C-4B27-8DB8-932ACF30F60D}"/>
                </c:ext>
              </c:extLst>
            </c:dLbl>
            <c:dLbl>
              <c:idx val="3"/>
              <c:layout>
                <c:manualLayout>
                  <c:x val="-0.20176762726500927"/>
                  <c:y val="-0.10668423315328508"/>
                </c:manualLayout>
              </c:layout>
              <c:tx>
                <c:rich>
                  <a:bodyPr/>
                  <a:lstStyle/>
                  <a:p>
                    <a:fld id="{047C4C86-45F1-4CED-9912-7C9F1DDA89E4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5A713C9D-4718-48AC-901C-7EFAE74FED30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
10.46%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210C-4B27-8DB8-932ACF30F60D}"/>
                </c:ext>
              </c:extLst>
            </c:dLbl>
            <c:dLbl>
              <c:idx val="4"/>
              <c:layout>
                <c:manualLayout>
                  <c:x val="-8.9972927377599318E-3"/>
                  <c:y val="-0.13391972742989999"/>
                </c:manualLayout>
              </c:layout>
              <c:tx>
                <c:rich>
                  <a:bodyPr/>
                  <a:lstStyle/>
                  <a:p>
                    <a:fld id="{710872F8-0B10-4876-8B01-B92A9DCBBF04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E71BE540-027A-4B31-AD1C-BFEEFA3B2CB8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
20.99%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210C-4B27-8DB8-932ACF30F60D}"/>
                </c:ext>
              </c:extLst>
            </c:dLbl>
            <c:dLbl>
              <c:idx val="5"/>
              <c:layout>
                <c:manualLayout>
                  <c:x val="2.1026281941504189E-3"/>
                  <c:y val="2.0429888283097122E-2"/>
                </c:manualLayout>
              </c:layout>
              <c:tx>
                <c:rich>
                  <a:bodyPr/>
                  <a:lstStyle/>
                  <a:p>
                    <a:fld id="{4CBCBD1F-4DC2-41E5-8651-689926D23D1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13AF760A-3D0D-49DF-9B42-16E9B4526C68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
0.19%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5438989445434573"/>
                      <c:h val="0.143594993957936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210C-4B27-8DB8-932ACF30F60D}"/>
                </c:ext>
              </c:extLst>
            </c:dLbl>
            <c:dLbl>
              <c:idx val="6"/>
              <c:layout>
                <c:manualLayout>
                  <c:x val="2.0360944007403989E-2"/>
                  <c:y val="0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1669590121225599"/>
                      <c:h val="0.144847907927158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210C-4B27-8DB8-932ACF30F60D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'Exp by Function'!$A$52:$A$58</c:f>
              <c:strCache>
                <c:ptCount val="7"/>
                <c:pt idx="0">
                  <c:v>Instruction</c:v>
                </c:pt>
                <c:pt idx="1">
                  <c:v>Public Service</c:v>
                </c:pt>
                <c:pt idx="2">
                  <c:v>Academic Support</c:v>
                </c:pt>
                <c:pt idx="3">
                  <c:v>Student Services</c:v>
                </c:pt>
                <c:pt idx="4">
                  <c:v>Institutional Support</c:v>
                </c:pt>
                <c:pt idx="5">
                  <c:v>Scholarships &amp; Fellowships</c:v>
                </c:pt>
                <c:pt idx="6">
                  <c:v>Operation &amp; Maintenance</c:v>
                </c:pt>
              </c:strCache>
            </c:strRef>
          </c:cat>
          <c:val>
            <c:numRef>
              <c:f>'Exp by Function'!$D$52:$D$58</c:f>
              <c:numCache>
                <c:formatCode>_("$"* #,##0_);_("$"* \(#,##0\);_("$"* "-"_);_(@_)</c:formatCode>
                <c:ptCount val="7"/>
                <c:pt idx="0">
                  <c:v>84183434</c:v>
                </c:pt>
                <c:pt idx="1">
                  <c:v>31000</c:v>
                </c:pt>
                <c:pt idx="2">
                  <c:v>37277160</c:v>
                </c:pt>
                <c:pt idx="3">
                  <c:v>23996183</c:v>
                </c:pt>
                <c:pt idx="4">
                  <c:v>48154992</c:v>
                </c:pt>
                <c:pt idx="5">
                  <c:v>403106</c:v>
                </c:pt>
                <c:pt idx="6">
                  <c:v>35330194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10C-4B27-8DB8-932ACF30F60D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210C-4B27-8DB8-932ACF30F60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210C-4B27-8DB8-932ACF30F60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210C-4B27-8DB8-932ACF30F60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210C-4B27-8DB8-932ACF30F60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210C-4B27-8DB8-932ACF30F60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210C-4B27-8DB8-932ACF30F60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210C-4B27-8DB8-932ACF30F60D}"/>
              </c:ext>
            </c:extLst>
          </c:dPt>
          <c:cat>
            <c:strRef>
              <c:f>'Exp by Function'!$A$52:$A$58</c:f>
              <c:strCache>
                <c:ptCount val="7"/>
                <c:pt idx="0">
                  <c:v>Instruction</c:v>
                </c:pt>
                <c:pt idx="1">
                  <c:v>Public Service</c:v>
                </c:pt>
                <c:pt idx="2">
                  <c:v>Academic Support</c:v>
                </c:pt>
                <c:pt idx="3">
                  <c:v>Student Services</c:v>
                </c:pt>
                <c:pt idx="4">
                  <c:v>Institutional Support</c:v>
                </c:pt>
                <c:pt idx="5">
                  <c:v>Scholarships &amp; Fellowships</c:v>
                </c:pt>
                <c:pt idx="6">
                  <c:v>Operation &amp; Maintenance</c:v>
                </c:pt>
              </c:strCache>
            </c:strRef>
          </c:cat>
          <c:val>
            <c:numRef>
              <c:f>'Exp by Function'!$F$52:$F$58</c:f>
              <c:numCache>
                <c:formatCode>0.00%</c:formatCode>
                <c:ptCount val="7"/>
                <c:pt idx="0">
                  <c:v>0.36701053587242355</c:v>
                </c:pt>
                <c:pt idx="1">
                  <c:v>1.3514923389850228E-4</c:v>
                </c:pt>
                <c:pt idx="2">
                  <c:v>0.16251547148102882</c:v>
                </c:pt>
                <c:pt idx="3">
                  <c:v>0.10461502415929885</c:v>
                </c:pt>
                <c:pt idx="4">
                  <c:v>0.20993904119962925</c:v>
                </c:pt>
                <c:pt idx="5">
                  <c:v>1.8574021638674085E-3</c:v>
                </c:pt>
                <c:pt idx="6">
                  <c:v>0.15402737588985363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210C-4B27-8DB8-932ACF30F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11937612477485"/>
          <c:y val="0.15578015838725812"/>
          <c:w val="0.76591205521565131"/>
          <c:h val="0.7359316524638406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F9D-4863-A176-237C51F89FD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F9D-4863-A176-237C51F89FD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F9D-4863-A176-237C51F89FD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F9D-4863-A176-237C51F89FD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F9D-4863-A176-237C51F89FD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F9D-4863-A176-237C51F89FD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F9D-4863-A176-237C51F89FD1}"/>
              </c:ext>
            </c:extLst>
          </c:dPt>
          <c:dLbls>
            <c:dLbl>
              <c:idx val="0"/>
              <c:layout>
                <c:manualLayout>
                  <c:x val="-4.715883505037078E-2"/>
                  <c:y val="-0.4282675263418159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9D-4863-A176-237C51F89FD1}"/>
                </c:ext>
              </c:extLst>
            </c:dLbl>
            <c:dLbl>
              <c:idx val="1"/>
              <c:layout>
                <c:manualLayout>
                  <c:x val="0.21318490693002939"/>
                  <c:y val="-1.455974261737950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9D-4863-A176-237C51F89FD1}"/>
                </c:ext>
              </c:extLst>
            </c:dLbl>
            <c:dLbl>
              <c:idx val="2"/>
              <c:layout>
                <c:manualLayout>
                  <c:x val="-0.28778140790235246"/>
                  <c:y val="0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9D-4863-A176-237C51F89FD1}"/>
                </c:ext>
              </c:extLst>
            </c:dLbl>
            <c:dLbl>
              <c:idx val="3"/>
              <c:layout>
                <c:manualLayout>
                  <c:x val="-0.16311077272475416"/>
                  <c:y val="-9.39783617767395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D-4863-A176-237C51F89FD1}"/>
                </c:ext>
              </c:extLst>
            </c:dLbl>
            <c:dLbl>
              <c:idx val="4"/>
              <c:layout>
                <c:manualLayout>
                  <c:x val="1.2957347004824834E-2"/>
                  <c:y val="-0.2177416806505744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F9D-4863-A176-237C51F89FD1}"/>
                </c:ext>
              </c:extLst>
            </c:dLbl>
            <c:dLbl>
              <c:idx val="5"/>
              <c:layout>
                <c:manualLayout>
                  <c:x val="-2.1321953076476129E-2"/>
                  <c:y val="-2.5200712454649464E-2"/>
                </c:manualLayout>
              </c:layout>
              <c:tx>
                <c:rich>
                  <a:bodyPr/>
                  <a:lstStyle/>
                  <a:p>
                    <a:fld id="{37A732B3-C854-49C8-86B6-768FF1C6CA72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5B8E717E-03E9-480A-B70F-44C8D0717F91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
15.04%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2F9D-4863-A176-237C51F89FD1}"/>
                </c:ext>
              </c:extLst>
            </c:dLbl>
            <c:dLbl>
              <c:idx val="6"/>
              <c:layout>
                <c:manualLayout>
                  <c:x val="8.0576843448004115E-2"/>
                  <c:y val="4.856254856254856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9898218829516537"/>
                      <c:h val="0.1511509324009324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2F9D-4863-A176-237C51F89FD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'Comparison-Function'!$C$62:$C$68</c:f>
              <c:strCache>
                <c:ptCount val="7"/>
                <c:pt idx="0">
                  <c:v>Instruction</c:v>
                </c:pt>
                <c:pt idx="1">
                  <c:v>Public Service</c:v>
                </c:pt>
                <c:pt idx="2">
                  <c:v>Academic Support</c:v>
                </c:pt>
                <c:pt idx="3">
                  <c:v>Student Services</c:v>
                </c:pt>
                <c:pt idx="4">
                  <c:v>Institutional Support</c:v>
                </c:pt>
                <c:pt idx="5">
                  <c:v>Operation &amp; Maintenance</c:v>
                </c:pt>
                <c:pt idx="6">
                  <c:v>Scholarships &amp; Fellowships</c:v>
                </c:pt>
              </c:strCache>
            </c:strRef>
          </c:cat>
          <c:val>
            <c:numRef>
              <c:f>'Comparison-Function'!$F$62:$F$68</c:f>
              <c:numCache>
                <c:formatCode>_("$"* #,##0_);_("$"* \(#,##0\);_("$"* "-"_);_(@_)</c:formatCode>
                <c:ptCount val="7"/>
                <c:pt idx="0">
                  <c:v>95101472</c:v>
                </c:pt>
                <c:pt idx="1">
                  <c:v>33150</c:v>
                </c:pt>
                <c:pt idx="2">
                  <c:v>25154908</c:v>
                </c:pt>
                <c:pt idx="3">
                  <c:v>17881170</c:v>
                </c:pt>
                <c:pt idx="4">
                  <c:v>53064127</c:v>
                </c:pt>
                <c:pt idx="5">
                  <c:v>33905385</c:v>
                </c:pt>
                <c:pt idx="6">
                  <c:v>306500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F9D-4863-A176-237C51F89FD1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2F9D-4863-A176-237C51F89FD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2F9D-4863-A176-237C51F89FD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2F9D-4863-A176-237C51F89FD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2F9D-4863-A176-237C51F89FD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2F9D-4863-A176-237C51F89FD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2F9D-4863-A176-237C51F89FD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2F9D-4863-A176-237C51F89F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'Comparison-Function'!$C$62:$C$68</c:f>
              <c:strCache>
                <c:ptCount val="7"/>
                <c:pt idx="0">
                  <c:v>Instruction</c:v>
                </c:pt>
                <c:pt idx="1">
                  <c:v>Public Service</c:v>
                </c:pt>
                <c:pt idx="2">
                  <c:v>Academic Support</c:v>
                </c:pt>
                <c:pt idx="3">
                  <c:v>Student Services</c:v>
                </c:pt>
                <c:pt idx="4">
                  <c:v>Institutional Support</c:v>
                </c:pt>
                <c:pt idx="5">
                  <c:v>Operation &amp; Maintenance</c:v>
                </c:pt>
                <c:pt idx="6">
                  <c:v>Scholarships &amp; Fellowships</c:v>
                </c:pt>
              </c:strCache>
            </c:strRef>
          </c:cat>
          <c:val>
            <c:numRef>
              <c:f>'Comparison-Function'!$H$62:$H$68</c:f>
              <c:numCache>
                <c:formatCode>0.00%</c:formatCode>
                <c:ptCount val="7"/>
                <c:pt idx="0">
                  <c:v>0.42183570191079123</c:v>
                </c:pt>
                <c:pt idx="1">
                  <c:v>1.4704139929971568E-4</c:v>
                </c:pt>
                <c:pt idx="2">
                  <c:v>0.11157806550755994</c:v>
                </c:pt>
                <c:pt idx="3">
                  <c:v>7.9314396920545913E-2</c:v>
                </c:pt>
                <c:pt idx="4">
                  <c:v>0.23537325751727975</c:v>
                </c:pt>
                <c:pt idx="5">
                  <c:v>0.15039201370122443</c:v>
                </c:pt>
                <c:pt idx="6">
                  <c:v>1.3595230432990302E-3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2F9D-4863-A176-237C51F89FD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171863100681348"/>
          <c:y val="7.7408112214875979E-2"/>
          <c:w val="0.68401708864735822"/>
          <c:h val="0.8118241209985290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8B7-4428-98C1-BB919CD1F22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8B7-4428-98C1-BB919CD1F22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8B7-4428-98C1-BB919CD1F22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8B7-4428-98C1-BB919CD1F22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8B7-4428-98C1-BB919CD1F22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8B7-4428-98C1-BB919CD1F22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8B7-4428-98C1-BB919CD1F22A}"/>
              </c:ext>
            </c:extLst>
          </c:dPt>
          <c:dLbls>
            <c:dLbl>
              <c:idx val="0"/>
              <c:layout>
                <c:manualLayout>
                  <c:x val="-3.1861544992160061E-2"/>
                  <c:y val="-0.4003269014957736"/>
                </c:manualLayout>
              </c:layout>
              <c:tx>
                <c:rich>
                  <a:bodyPr/>
                  <a:lstStyle/>
                  <a:p>
                    <a:fld id="{83BAA217-6878-493E-BEEB-67250C63F825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8CA600BE-8CDC-4112-83D0-FB851A6198F9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
36.70%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88B7-4428-98C1-BB919CD1F22A}"/>
                </c:ext>
              </c:extLst>
            </c:dLbl>
            <c:dLbl>
              <c:idx val="1"/>
              <c:layout>
                <c:manualLayout>
                  <c:x val="0.21213201551833202"/>
                  <c:y val="-5.2609599881011958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B7-4428-98C1-BB919CD1F22A}"/>
                </c:ext>
              </c:extLst>
            </c:dLbl>
            <c:dLbl>
              <c:idx val="2"/>
              <c:layout>
                <c:manualLayout>
                  <c:x val="-0.39169611007897115"/>
                  <c:y val="0"/>
                </c:manualLayout>
              </c:layout>
              <c:tx>
                <c:rich>
                  <a:bodyPr/>
                  <a:lstStyle/>
                  <a:p>
                    <a:fld id="{C06B77FD-F3D4-46B1-A6A3-8661E350823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F29FC924-7B4B-438A-BB72-95C86EAC123E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
16.25%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88B7-4428-98C1-BB919CD1F22A}"/>
                </c:ext>
              </c:extLst>
            </c:dLbl>
            <c:dLbl>
              <c:idx val="3"/>
              <c:layout>
                <c:manualLayout>
                  <c:x val="-0.15484027094255151"/>
                  <c:y val="-0.10848979281049487"/>
                </c:manualLayout>
              </c:layout>
              <c:tx>
                <c:rich>
                  <a:bodyPr/>
                  <a:lstStyle/>
                  <a:p>
                    <a:fld id="{991924B3-EC04-47FC-A654-39938A36BC0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E9800269-2AB6-44C9-B4ED-17957BA33B12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
10.46%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88B7-4428-98C1-BB919CD1F22A}"/>
                </c:ext>
              </c:extLst>
            </c:dLbl>
            <c:dLbl>
              <c:idx val="4"/>
              <c:layout>
                <c:manualLayout>
                  <c:x val="0"/>
                  <c:y val="-0.13410714507549079"/>
                </c:manualLayout>
              </c:layout>
              <c:tx>
                <c:rich>
                  <a:bodyPr/>
                  <a:lstStyle/>
                  <a:p>
                    <a:fld id="{C19911D3-C2DC-442C-9ED1-87C3D3B497AA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34F6D7F0-CA56-473B-BABB-3E54FE4A40A2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
20.99%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88B7-4428-98C1-BB919CD1F22A}"/>
                </c:ext>
              </c:extLst>
            </c:dLbl>
            <c:dLbl>
              <c:idx val="5"/>
              <c:layout>
                <c:manualLayout>
                  <c:x val="-1.1006667191877975E-2"/>
                  <c:y val="-2.759525330548632E-2"/>
                </c:manualLayout>
              </c:layout>
              <c:tx>
                <c:rich>
                  <a:bodyPr/>
                  <a:lstStyle/>
                  <a:p>
                    <a:fld id="{C26075AE-0A59-4ECB-B406-0B44B21BB0BA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D75A79D1-D997-4857-8620-71E97B6E6298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
0.19%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88B7-4428-98C1-BB919CD1F22A}"/>
                </c:ext>
              </c:extLst>
            </c:dLbl>
            <c:dLbl>
              <c:idx val="6"/>
              <c:layout>
                <c:manualLayout>
                  <c:x val="0.10332909175341795"/>
                  <c:y val="1.195218973527123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9308708900968742"/>
                      <c:h val="0.1472509775385415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88B7-4428-98C1-BB919CD1F22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'Comparison-Function'!$C$73:$C$79</c:f>
              <c:strCache>
                <c:ptCount val="7"/>
                <c:pt idx="0">
                  <c:v>Instruction</c:v>
                </c:pt>
                <c:pt idx="1">
                  <c:v>Public Service</c:v>
                </c:pt>
                <c:pt idx="2">
                  <c:v>Academic Support</c:v>
                </c:pt>
                <c:pt idx="3">
                  <c:v>Student Services</c:v>
                </c:pt>
                <c:pt idx="4">
                  <c:v>Institutional Support</c:v>
                </c:pt>
                <c:pt idx="5">
                  <c:v>Scholarships &amp; Fellowships</c:v>
                </c:pt>
                <c:pt idx="6">
                  <c:v>Operation &amp; Maintenance</c:v>
                </c:pt>
              </c:strCache>
            </c:strRef>
          </c:cat>
          <c:val>
            <c:numRef>
              <c:f>'Comparison-Function'!$F$73:$F$79</c:f>
              <c:numCache>
                <c:formatCode>_("$"* #,##0_);_("$"* \(#,##0\);_("$"* "-"_);_(@_)</c:formatCode>
                <c:ptCount val="7"/>
                <c:pt idx="0">
                  <c:v>84183434</c:v>
                </c:pt>
                <c:pt idx="1">
                  <c:v>31000</c:v>
                </c:pt>
                <c:pt idx="2">
                  <c:v>37277160</c:v>
                </c:pt>
                <c:pt idx="3">
                  <c:v>23996183</c:v>
                </c:pt>
                <c:pt idx="4">
                  <c:v>48154992</c:v>
                </c:pt>
                <c:pt idx="5">
                  <c:v>403106</c:v>
                </c:pt>
                <c:pt idx="6">
                  <c:v>35330194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8B7-4428-98C1-BB919CD1F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848053457646483"/>
          <c:y val="0.1505334108441875"/>
          <c:w val="0.45212288782287224"/>
          <c:h val="0.8092266284698762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1BE-4CAE-B70C-7DDC956A856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1BE-4CAE-B70C-7DDC956A856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1BE-4CAE-B70C-7DDC956A856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1BE-4CAE-B70C-7DDC956A856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1BE-4CAE-B70C-7DDC956A856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1BE-4CAE-B70C-7DDC956A856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1BE-4CAE-B70C-7DDC956A856D}"/>
              </c:ext>
            </c:extLst>
          </c:dPt>
          <c:dLbls>
            <c:dLbl>
              <c:idx val="0"/>
              <c:layout>
                <c:manualLayout>
                  <c:x val="-2.1699612366713833E-2"/>
                  <c:y val="0.22790635152568944"/>
                </c:manualLayout>
              </c:layout>
              <c:tx>
                <c:rich>
                  <a:bodyPr/>
                  <a:lstStyle/>
                  <a:p>
                    <a:fld id="{4E3F5F2F-CDE4-4F44-B7A8-4DD9D01B8E86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9E1D99D2-5B49-481C-80FB-A17EBCF99E12}" type="VALUE">
                      <a:rPr lang="en-US" baseline="0"/>
                      <a:pPr/>
                      <a:t>[VALUE]</a:t>
                    </a:fld>
                    <a:endParaRPr lang="en-US" baseline="0"/>
                  </a:p>
                  <a:p>
                    <a:r>
                      <a:rPr lang="en-US" baseline="0"/>
                      <a:t>58.04%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F1BE-4CAE-B70C-7DDC956A856D}"/>
                </c:ext>
              </c:extLst>
            </c:dLbl>
            <c:dLbl>
              <c:idx val="1"/>
              <c:layout>
                <c:manualLayout>
                  <c:x val="-1.165403686688446E-2"/>
                  <c:y val="7.1274198137993863E-2"/>
                </c:manualLayout>
              </c:layout>
              <c:tx>
                <c:rich>
                  <a:bodyPr/>
                  <a:lstStyle/>
                  <a:p>
                    <a:fld id="{433ECF04-6CED-49B9-B616-747AA099849D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3267AFAD-80FD-4E8E-ADD3-39B864B4ECA4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
14.58%</a:t>
                    </a:r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F1BE-4CAE-B70C-7DDC956A856D}"/>
                </c:ext>
              </c:extLst>
            </c:dLbl>
            <c:dLbl>
              <c:idx val="2"/>
              <c:layout>
                <c:manualLayout>
                  <c:x val="-5.2409455266911327E-2"/>
                  <c:y val="-2.3526246327399566E-2"/>
                </c:manualLayout>
              </c:layout>
              <c:tx>
                <c:rich>
                  <a:bodyPr/>
                  <a:lstStyle/>
                  <a:p>
                    <a:fld id="{B232FA9C-E990-4062-A5F6-6478B5F1A54A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5BE3D14A-BBC3-4E9B-AADE-B9E2FDEC8F65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
16.71%</a:t>
                    </a:r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F1BE-4CAE-B70C-7DDC956A856D}"/>
                </c:ext>
              </c:extLst>
            </c:dLbl>
            <c:dLbl>
              <c:idx val="3"/>
              <c:layout>
                <c:manualLayout>
                  <c:x val="-0.14035543213911075"/>
                  <c:y val="2.7430353563048744E-2"/>
                </c:manualLayout>
              </c:layout>
              <c:tx>
                <c:rich>
                  <a:bodyPr/>
                  <a:lstStyle/>
                  <a:p>
                    <a:fld id="{08C85D8A-59D5-4578-8060-9DB0145182C3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7F77744F-64D1-463E-AE18-4C542D2BC104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
8.08%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F1BE-4CAE-B70C-7DDC956A856D}"/>
                </c:ext>
              </c:extLst>
            </c:dLbl>
            <c:dLbl>
              <c:idx val="4"/>
              <c:layout>
                <c:manualLayout>
                  <c:x val="-0.10360288953365555"/>
                  <c:y val="-2.096615300283610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1BE-4CAE-B70C-7DDC956A856D}"/>
                </c:ext>
              </c:extLst>
            </c:dLbl>
            <c:dLbl>
              <c:idx val="5"/>
              <c:layout>
                <c:manualLayout>
                  <c:x val="5.5031858173801788E-2"/>
                  <c:y val="-1.589403641987038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BE-4CAE-B70C-7DDC956A856D}"/>
                </c:ext>
              </c:extLst>
            </c:dLbl>
            <c:dLbl>
              <c:idx val="6"/>
              <c:layout>
                <c:manualLayout>
                  <c:x val="0.22318475814930702"/>
                  <c:y val="4.768210925961113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1BE-4CAE-B70C-7DDC956A856D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('Exp by Classification'!$B$56:$B$62,'Exp by Classification'!$D$56:$D$62)</c:f>
              <c:strCache>
                <c:ptCount val="14"/>
                <c:pt idx="0">
                  <c:v>Salaries</c:v>
                </c:pt>
                <c:pt idx="1">
                  <c:v>Benefits</c:v>
                </c:pt>
                <c:pt idx="2">
                  <c:v>Operating</c:v>
                </c:pt>
                <c:pt idx="3">
                  <c:v>Technology</c:v>
                </c:pt>
                <c:pt idx="4">
                  <c:v>Travel</c:v>
                </c:pt>
                <c:pt idx="5">
                  <c:v>Schlolarships</c:v>
                </c:pt>
                <c:pt idx="6">
                  <c:v>Capital</c:v>
                </c:pt>
                <c:pt idx="7">
                  <c:v> $133,122,233 </c:v>
                </c:pt>
                <c:pt idx="8">
                  <c:v> $33,432,303 </c:v>
                </c:pt>
                <c:pt idx="9">
                  <c:v> $38,333,833 </c:v>
                </c:pt>
                <c:pt idx="10">
                  <c:v> $18,540,059 </c:v>
                </c:pt>
                <c:pt idx="11">
                  <c:v> $3,151,471 </c:v>
                </c:pt>
                <c:pt idx="12">
                  <c:v> $403,106 </c:v>
                </c:pt>
                <c:pt idx="13">
                  <c:v> $2,393,064 </c:v>
                </c:pt>
              </c:strCache>
            </c:strRef>
          </c:cat>
          <c:val>
            <c:numRef>
              <c:f>'Exp by Classification'!$D$56:$D$62</c:f>
              <c:numCache>
                <c:formatCode>_("$"* #,##0_);_("$"* \(#,##0\);_("$"* "-"_);_(@_)</c:formatCode>
                <c:ptCount val="7"/>
                <c:pt idx="0">
                  <c:v>133122233</c:v>
                </c:pt>
                <c:pt idx="1">
                  <c:v>33432303</c:v>
                </c:pt>
                <c:pt idx="2">
                  <c:v>38333833</c:v>
                </c:pt>
                <c:pt idx="3">
                  <c:v>18540059</c:v>
                </c:pt>
                <c:pt idx="4">
                  <c:v>3151471</c:v>
                </c:pt>
                <c:pt idx="5">
                  <c:v>403106</c:v>
                </c:pt>
                <c:pt idx="6">
                  <c:v>2393064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1BE-4CAE-B70C-7DDC956A85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842230292376521E-2"/>
          <c:y val="0.14131106071156449"/>
          <c:w val="0.76759740892436179"/>
          <c:h val="0.7371089586327206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560-449B-8D78-502CEDD4FE8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560-449B-8D78-502CEDD4FE8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560-449B-8D78-502CEDD4FE8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560-449B-8D78-502CEDD4FE8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560-449B-8D78-502CEDD4FE8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560-449B-8D78-502CEDD4FE8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560-449B-8D78-502CEDD4FE89}"/>
              </c:ext>
            </c:extLst>
          </c:dPt>
          <c:dLbls>
            <c:dLbl>
              <c:idx val="0"/>
              <c:layout>
                <c:manualLayout>
                  <c:x val="6.5326666295166501E-3"/>
                  <c:y val="0.2163926774091484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4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33338D1-6857-417B-B56E-73B163269D1A}" type="CATEGORYNAME">
                      <a:rPr lang="en-US" sz="1400"/>
                      <a:pPr>
                        <a:defRPr sz="1400"/>
                      </a:pPr>
                      <a:t>[CATEGORY NAME]</a:t>
                    </a:fld>
                    <a:fld id="{57BA3502-2510-4A2B-B883-E762213EA986}" type="VALUE">
                      <a:rPr lang="en-US" sz="1400"/>
                      <a:pPr>
                        <a:defRPr sz="1400"/>
                      </a:pPr>
                      <a:t>[VALUE]</a:t>
                    </a:fld>
                    <a:endParaRPr lang="en-US" sz="1400"/>
                  </a:p>
                  <a:p>
                    <a:pPr>
                      <a:defRPr sz="1400"/>
                    </a:pPr>
                    <a:r>
                      <a:rPr lang="en-US" sz="1400"/>
                      <a:t>58.73%</a:t>
                    </a:r>
                  </a:p>
                </c:rich>
              </c:tx>
              <c:numFmt formatCode="_(&quot;$&quot;* #,##0_);_(&quot;$&quot;* \(#,##0\);_(&quot;$&quot;* &quot;-&quot;_);_(@_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062474823926492"/>
                      <c:h val="0.1913580246913580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560-449B-8D78-502CEDD4FE89}"/>
                </c:ext>
              </c:extLst>
            </c:dLbl>
            <c:dLbl>
              <c:idx val="1"/>
              <c:layout>
                <c:manualLayout>
                  <c:x val="1.9948701543728811E-2"/>
                  <c:y val="0.17326591034162173"/>
                </c:manualLayout>
              </c:layout>
              <c:tx>
                <c:rich>
                  <a:bodyPr/>
                  <a:lstStyle/>
                  <a:p>
                    <a:fld id="{7879FA0C-F74C-4731-8B7C-6DBC301DF82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7D1EACD2-9F33-488A-9AFE-986B52E0BCA8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
14.32%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6560-449B-8D78-502CEDD4FE89}"/>
                </c:ext>
              </c:extLst>
            </c:dLbl>
            <c:dLbl>
              <c:idx val="2"/>
              <c:layout>
                <c:manualLayout>
                  <c:x val="1.8844070177819045E-3"/>
                  <c:y val="-6.8382728200641563E-2"/>
                </c:manualLayout>
              </c:layout>
              <c:tx>
                <c:rich>
                  <a:bodyPr/>
                  <a:lstStyle/>
                  <a:p>
                    <a:fld id="{25DE71C3-B677-440F-A36F-5FF7880836E8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73F7A7B2-9638-4D06-8575-C888099404B6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
18.88%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6560-449B-8D78-502CEDD4FE89}"/>
                </c:ext>
              </c:extLst>
            </c:dLbl>
            <c:dLbl>
              <c:idx val="3"/>
              <c:layout>
                <c:manualLayout>
                  <c:x val="-0.13125497337873154"/>
                  <c:y val="-2.4112654320987653E-3"/>
                </c:manualLayout>
              </c:layout>
              <c:tx>
                <c:rich>
                  <a:bodyPr/>
                  <a:lstStyle/>
                  <a:p>
                    <a:fld id="{E7A04809-1C09-4A42-BE9C-32D4FDB6AD4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49C2CE8A-ADE8-48C4-B287-B9CC66F8993E}" type="VALUE">
                      <a:rPr lang="en-US" baseline="0"/>
                      <a:pPr/>
                      <a:t>[VALUE]</a:t>
                    </a:fld>
                    <a:endParaRPr lang="en-US" baseline="0"/>
                  </a:p>
                  <a:p>
                    <a:r>
                      <a:rPr lang="en-US" baseline="0"/>
                      <a:t>4.57%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6560-449B-8D78-502CEDD4FE89}"/>
                </c:ext>
              </c:extLst>
            </c:dLbl>
            <c:dLbl>
              <c:idx val="4"/>
              <c:layout>
                <c:manualLayout>
                  <c:x val="-1.6565856368115497E-2"/>
                  <c:y val="3.9643482064741909E-4"/>
                </c:manualLayout>
              </c:layout>
              <c:tx>
                <c:rich>
                  <a:bodyPr/>
                  <a:lstStyle/>
                  <a:p>
                    <a:fld id="{7F41A028-DFB1-4294-9BEF-B21118B47F5A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9E4AE6FC-7CC3-4EBC-9FCF-0DC77F74E8CF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
1.20%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6560-449B-8D78-502CEDD4FE89}"/>
                </c:ext>
              </c:extLst>
            </c:dLbl>
            <c:dLbl>
              <c:idx val="5"/>
              <c:layout>
                <c:manualLayout>
                  <c:x val="8.2796950461967694E-2"/>
                  <c:y val="3.0140817901234567E-3"/>
                </c:manualLayout>
              </c:layout>
              <c:tx>
                <c:rich>
                  <a:bodyPr/>
                  <a:lstStyle/>
                  <a:p>
                    <a:fld id="{90215DEA-2825-4C13-A5FC-745BC3C2F91C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1C80297B-BBF2-4907-8C94-AB50B6936B7E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
2.15%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6560-449B-8D78-502CEDD4FE89}"/>
                </c:ext>
              </c:extLst>
            </c:dLbl>
            <c:dLbl>
              <c:idx val="6"/>
              <c:layout>
                <c:manualLayout>
                  <c:x val="0.31294583734383769"/>
                  <c:y val="8.0174575617283944E-2"/>
                </c:manualLayout>
              </c:layout>
              <c:tx>
                <c:rich>
                  <a:bodyPr/>
                  <a:lstStyle/>
                  <a:p>
                    <a:fld id="{0DDDC8A2-8EF3-431A-A46D-25C951989625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6A1FE99B-3D18-46A8-B307-34E6EE68A30C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
0.15%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6560-449B-8D78-502CEDD4FE89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'Comparison-Classfication'!$C$61:$C$67</c:f>
              <c:strCache>
                <c:ptCount val="7"/>
                <c:pt idx="0">
                  <c:v>Salaries</c:v>
                </c:pt>
                <c:pt idx="1">
                  <c:v>Benefits</c:v>
                </c:pt>
                <c:pt idx="2">
                  <c:v>Operating </c:v>
                </c:pt>
                <c:pt idx="3">
                  <c:v>Technology</c:v>
                </c:pt>
                <c:pt idx="4">
                  <c:v>Travel</c:v>
                </c:pt>
                <c:pt idx="5">
                  <c:v>Capital</c:v>
                </c:pt>
                <c:pt idx="6">
                  <c:v>Scholarships</c:v>
                </c:pt>
              </c:strCache>
            </c:strRef>
          </c:cat>
          <c:val>
            <c:numRef>
              <c:f>'Comparison-Classfication'!$F$61:$F$67</c:f>
              <c:numCache>
                <c:formatCode>_("$"* #,##0_);_("$"* \(#,##0\);_("$"* "-"_);_(@_)</c:formatCode>
                <c:ptCount val="7"/>
                <c:pt idx="0">
                  <c:v>132415838</c:v>
                </c:pt>
                <c:pt idx="1">
                  <c:v>32286995</c:v>
                </c:pt>
                <c:pt idx="2">
                  <c:v>42558700</c:v>
                </c:pt>
                <c:pt idx="3">
                  <c:v>10310744</c:v>
                </c:pt>
                <c:pt idx="4">
                  <c:v>2714306</c:v>
                </c:pt>
                <c:pt idx="5">
                  <c:v>4853629</c:v>
                </c:pt>
                <c:pt idx="6">
                  <c:v>306500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560-449B-8D78-502CEDD4FE89}"/>
            </c:ext>
          </c:extLst>
        </c:ser>
        <c:ser>
          <c:idx val="2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6560-449B-8D78-502CEDD4FE8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6560-449B-8D78-502CEDD4FE8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6560-449B-8D78-502CEDD4FE8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6560-449B-8D78-502CEDD4FE8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6560-449B-8D78-502CEDD4FE8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6560-449B-8D78-502CEDD4FE8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6560-449B-8D78-502CEDD4FE8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'Comparison-Classfication'!$C$61:$C$67</c:f>
              <c:strCache>
                <c:ptCount val="7"/>
                <c:pt idx="0">
                  <c:v>Salaries</c:v>
                </c:pt>
                <c:pt idx="1">
                  <c:v>Benefits</c:v>
                </c:pt>
                <c:pt idx="2">
                  <c:v>Operating </c:v>
                </c:pt>
                <c:pt idx="3">
                  <c:v>Technology</c:v>
                </c:pt>
                <c:pt idx="4">
                  <c:v>Travel</c:v>
                </c:pt>
                <c:pt idx="5">
                  <c:v>Capital</c:v>
                </c:pt>
                <c:pt idx="6">
                  <c:v>Scholarships</c:v>
                </c:pt>
              </c:strCache>
            </c:strRef>
          </c:cat>
          <c:val>
            <c:numRef>
              <c:f>'Comparison-Classfication'!$H$61:$H$67</c:f>
              <c:numCache>
                <c:formatCode>0.00%</c:formatCode>
                <c:ptCount val="7"/>
                <c:pt idx="0">
                  <c:v>0.58734872123573045</c:v>
                </c:pt>
                <c:pt idx="1">
                  <c:v>0.14321342153794642</c:v>
                </c:pt>
                <c:pt idx="2">
                  <c:v>0.18877498643670615</c:v>
                </c:pt>
                <c:pt idx="3">
                  <c:v>4.5734727770170361E-2</c:v>
                </c:pt>
                <c:pt idx="4">
                  <c:v>1.2039678804452912E-2</c:v>
                </c:pt>
                <c:pt idx="5">
                  <c:v>2.152894117169471E-2</c:v>
                </c:pt>
                <c:pt idx="6">
                  <c:v>1.4595230432990303E-3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6560-449B-8D78-502CEDD4FE8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9</xdr:row>
      <xdr:rowOff>28575</xdr:rowOff>
    </xdr:from>
    <xdr:to>
      <xdr:col>7</xdr:col>
      <xdr:colOff>0</xdr:colOff>
      <xdr:row>33</xdr:row>
      <xdr:rowOff>123825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19</xdr:row>
      <xdr:rowOff>28574</xdr:rowOff>
    </xdr:from>
    <xdr:to>
      <xdr:col>5</xdr:col>
      <xdr:colOff>1752600</xdr:colOff>
      <xdr:row>43</xdr:row>
      <xdr:rowOff>171449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D243751-D3E3-4BAD-A201-2F040EBD3F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59532</xdr:colOff>
      <xdr:row>10</xdr:row>
      <xdr:rowOff>11905</xdr:rowOff>
    </xdr:from>
    <xdr:to>
      <xdr:col>4</xdr:col>
      <xdr:colOff>1774031</xdr:colOff>
      <xdr:row>29</xdr:row>
      <xdr:rowOff>35717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B612CF7-9B82-40EF-A554-BAE502B5C6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</xdr:colOff>
      <xdr:row>31</xdr:row>
      <xdr:rowOff>202407</xdr:rowOff>
    </xdr:from>
    <xdr:to>
      <xdr:col>9</xdr:col>
      <xdr:colOff>1702594</xdr:colOff>
      <xdr:row>50</xdr:row>
      <xdr:rowOff>11907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C394CE8-9306-41C6-AF13-B731E19187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1215722</xdr:colOff>
      <xdr:row>21</xdr:row>
      <xdr:rowOff>53975</xdr:rowOff>
    </xdr:from>
    <xdr:to>
      <xdr:col>6</xdr:col>
      <xdr:colOff>609297</xdr:colOff>
      <xdr:row>44</xdr:row>
      <xdr:rowOff>159806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1886D5E-F522-4644-8053-1905165EF9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10583</xdr:rowOff>
    </xdr:from>
    <xdr:to>
      <xdr:col>4</xdr:col>
      <xdr:colOff>1745403</xdr:colOff>
      <xdr:row>31</xdr:row>
      <xdr:rowOff>108034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D98AE63-C5B8-4CAF-801D-9680D444DB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35</xdr:row>
      <xdr:rowOff>40822</xdr:rowOff>
    </xdr:from>
    <xdr:to>
      <xdr:col>9</xdr:col>
      <xdr:colOff>1751543</xdr:colOff>
      <xdr:row>55</xdr:row>
      <xdr:rowOff>220739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4AF091E-49DF-45AB-B826-71C693BA51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465667</xdr:colOff>
      <xdr:row>22</xdr:row>
      <xdr:rowOff>127000</xdr:rowOff>
    </xdr:from>
    <xdr:to>
      <xdr:col>6</xdr:col>
      <xdr:colOff>1269999</xdr:colOff>
      <xdr:row>44</xdr:row>
      <xdr:rowOff>211667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4E6F7C8-3B0A-4F87-B5FD-F072CFA5FC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128586</xdr:colOff>
      <xdr:row>10</xdr:row>
      <xdr:rowOff>153193</xdr:rowOff>
    </xdr:from>
    <xdr:to>
      <xdr:col>5</xdr:col>
      <xdr:colOff>116055</xdr:colOff>
      <xdr:row>31</xdr:row>
      <xdr:rowOff>33221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ACB9475-F2F1-462F-83F2-D7622E2C3266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1764506</xdr:colOff>
      <xdr:row>33</xdr:row>
      <xdr:rowOff>7937</xdr:rowOff>
    </xdr:from>
    <xdr:to>
      <xdr:col>9</xdr:col>
      <xdr:colOff>1751976</xdr:colOff>
      <xdr:row>53</xdr:row>
      <xdr:rowOff>110215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789532B-74E4-4F2C-B168-13515214976D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Revenue%20Model/Rev&amp;Exp.Model%2001.17.07%20OIRE'S%20Enrollment%20Statistics%20%23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18,900 Students FY 2008 "/>
      <sheetName val="19,900 Students FY 2009 "/>
      <sheetName val="Proj Rev &amp; Expend"/>
      <sheetName val="Summary by Function"/>
      <sheetName val="Summary by Classification"/>
      <sheetName val="Exp by Function"/>
    </sheetNames>
    <sheetDataSet>
      <sheetData sheetId="0"/>
      <sheetData sheetId="1"/>
      <sheetData sheetId="2"/>
      <sheetData sheetId="3">
        <row r="1">
          <cell r="A1" t="str">
            <v>SOUTH TEXAS COLLEGE</v>
          </cell>
        </row>
        <row r="2">
          <cell r="A2" t="str">
            <v>Schedule of Projected Revenues and Expenditures</v>
          </cell>
        </row>
        <row r="3">
          <cell r="A3" t="str">
            <v>For the Fiscal Years 2007 Through 2010</v>
          </cell>
        </row>
        <row r="6">
          <cell r="H6" t="str">
            <v>ACTUAL</v>
          </cell>
          <cell r="Q6" t="str">
            <v xml:space="preserve">               PROJECTED</v>
          </cell>
        </row>
        <row r="7">
          <cell r="B7" t="str">
            <v>FY 1994</v>
          </cell>
          <cell r="C7" t="str">
            <v>FY 1995</v>
          </cell>
          <cell r="D7" t="str">
            <v>FY 1996</v>
          </cell>
          <cell r="E7" t="str">
            <v>FY 1997</v>
          </cell>
          <cell r="F7" t="str">
            <v>FY 1998</v>
          </cell>
          <cell r="G7" t="str">
            <v>FY 1999</v>
          </cell>
          <cell r="H7" t="str">
            <v>FY 2000</v>
          </cell>
          <cell r="I7" t="str">
            <v>FY 2001</v>
          </cell>
          <cell r="J7" t="str">
            <v>FY 2002</v>
          </cell>
          <cell r="K7" t="str">
            <v>FY 2003</v>
          </cell>
          <cell r="L7" t="str">
            <v>FY 2004</v>
          </cell>
          <cell r="M7" t="str">
            <v>FY 2005</v>
          </cell>
          <cell r="N7" t="str">
            <v>FY 2006</v>
          </cell>
          <cell r="P7" t="str">
            <v>FY 2007</v>
          </cell>
          <cell r="Q7" t="str">
            <v>FY 2008</v>
          </cell>
        </row>
        <row r="8">
          <cell r="C8" t="str">
            <v xml:space="preserve"> </v>
          </cell>
          <cell r="D8" t="str">
            <v xml:space="preserve"> </v>
          </cell>
          <cell r="E8" t="str">
            <v xml:space="preserve"> </v>
          </cell>
          <cell r="F8" t="str">
            <v xml:space="preserve"> </v>
          </cell>
          <cell r="L8" t="str">
            <v>(As Amended)</v>
          </cell>
          <cell r="M8" t="str">
            <v>(As Amended)</v>
          </cell>
          <cell r="N8" t="str">
            <v>(As Amended)</v>
          </cell>
        </row>
        <row r="9">
          <cell r="A9" t="str">
            <v>Enrollment Statistics:</v>
          </cell>
          <cell r="P9" t="str">
            <v>Current Bdgt</v>
          </cell>
        </row>
        <row r="10">
          <cell r="A10" t="str">
            <v>Headcount - Fall Semester</v>
          </cell>
          <cell r="B10">
            <v>1058</v>
          </cell>
          <cell r="C10">
            <v>2334</v>
          </cell>
          <cell r="D10">
            <v>3267</v>
          </cell>
          <cell r="E10">
            <v>5424</v>
          </cell>
          <cell r="F10">
            <v>6857</v>
          </cell>
          <cell r="G10">
            <v>9453</v>
          </cell>
          <cell r="H10">
            <v>10373</v>
          </cell>
          <cell r="I10">
            <v>11344</v>
          </cell>
          <cell r="J10">
            <v>12499</v>
          </cell>
          <cell r="K10">
            <v>13845</v>
          </cell>
          <cell r="L10">
            <v>15482</v>
          </cell>
          <cell r="M10">
            <v>17138</v>
          </cell>
          <cell r="N10">
            <v>16609</v>
          </cell>
          <cell r="P10">
            <v>16700</v>
          </cell>
          <cell r="Q10">
            <v>18900</v>
          </cell>
        </row>
        <row r="11">
          <cell r="A11" t="str">
            <v>FTE - Fall Semester</v>
          </cell>
          <cell r="B11">
            <v>685</v>
          </cell>
          <cell r="C11">
            <v>1432</v>
          </cell>
          <cell r="D11">
            <v>2389</v>
          </cell>
          <cell r="E11">
            <v>4081</v>
          </cell>
          <cell r="F11">
            <v>5290</v>
          </cell>
          <cell r="G11">
            <v>7877</v>
          </cell>
          <cell r="H11">
            <v>8499</v>
          </cell>
          <cell r="I11">
            <v>8934</v>
          </cell>
          <cell r="J11">
            <v>9634</v>
          </cell>
          <cell r="K11">
            <v>10627</v>
          </cell>
          <cell r="L11">
            <v>11322</v>
          </cell>
          <cell r="M11">
            <v>12452</v>
          </cell>
          <cell r="N11">
            <v>12049</v>
          </cell>
          <cell r="P11">
            <v>13049</v>
          </cell>
          <cell r="Q11">
            <v>13957</v>
          </cell>
        </row>
        <row r="12">
          <cell r="A12" t="str">
            <v>Headcount - Annualized Unduplicated</v>
          </cell>
          <cell r="B12">
            <v>2900</v>
          </cell>
          <cell r="C12">
            <v>4967</v>
          </cell>
          <cell r="D12">
            <v>6899</v>
          </cell>
          <cell r="E12">
            <v>9758</v>
          </cell>
          <cell r="F12">
            <v>11258</v>
          </cell>
          <cell r="G12">
            <v>12758</v>
          </cell>
          <cell r="H12">
            <v>14258</v>
          </cell>
          <cell r="J12">
            <v>1500</v>
          </cell>
          <cell r="K12" t="e">
            <v>#REF!</v>
          </cell>
          <cell r="L12" t="e">
            <v>#REF!</v>
          </cell>
          <cell r="M12" t="e">
            <v>#REF!</v>
          </cell>
          <cell r="N12" t="e">
            <v>#REF!</v>
          </cell>
        </row>
        <row r="13">
          <cell r="A13" t="str">
            <v>Headcount - Fall Semester Duplicated</v>
          </cell>
          <cell r="B13" t="str">
            <v>?</v>
          </cell>
          <cell r="C13" t="str">
            <v>?</v>
          </cell>
          <cell r="D13" t="str">
            <v>?</v>
          </cell>
          <cell r="E13">
            <v>8060</v>
          </cell>
          <cell r="F13">
            <v>10554</v>
          </cell>
          <cell r="G13">
            <v>14132</v>
          </cell>
          <cell r="H13">
            <v>14998</v>
          </cell>
          <cell r="I13" t="str">
            <v>?</v>
          </cell>
          <cell r="J13" t="str">
            <v>?</v>
          </cell>
          <cell r="K13" t="str">
            <v>?</v>
          </cell>
          <cell r="L13" t="str">
            <v>?</v>
          </cell>
          <cell r="M13" t="str">
            <v>?</v>
          </cell>
          <cell r="N13" t="str">
            <v>?</v>
          </cell>
        </row>
        <row r="14">
          <cell r="A14" t="str">
            <v>Total FTE - Annualized (cont hr/430)</v>
          </cell>
          <cell r="B14">
            <v>1164</v>
          </cell>
          <cell r="C14">
            <v>2139</v>
          </cell>
          <cell r="D14">
            <v>2884</v>
          </cell>
          <cell r="E14">
            <v>4081</v>
          </cell>
          <cell r="F14">
            <v>5291</v>
          </cell>
          <cell r="G14">
            <v>7877</v>
          </cell>
          <cell r="H14">
            <v>8494</v>
          </cell>
          <cell r="I14">
            <v>10976.732558139534</v>
          </cell>
          <cell r="J14">
            <v>11781.716279069768</v>
          </cell>
          <cell r="K14">
            <v>11781.716279069768</v>
          </cell>
          <cell r="L14">
            <v>14723.227906976745</v>
          </cell>
          <cell r="M14">
            <v>14723.227906976745</v>
          </cell>
          <cell r="N14">
            <v>16278.883720930233</v>
          </cell>
        </row>
        <row r="15">
          <cell r="A15" t="str">
            <v>FTE Annualized</v>
          </cell>
          <cell r="B15">
            <v>1164.1333333333334</v>
          </cell>
          <cell r="C15">
            <v>2139.3666666666668</v>
          </cell>
          <cell r="D15">
            <v>2882.9333333333334</v>
          </cell>
          <cell r="E15">
            <v>4488.9666666666662</v>
          </cell>
          <cell r="F15">
            <v>5707.9666666666662</v>
          </cell>
          <cell r="G15">
            <v>7474.2666666666664</v>
          </cell>
          <cell r="H15">
            <v>7980.3666666666668</v>
          </cell>
          <cell r="I15">
            <v>8424</v>
          </cell>
          <cell r="J15">
            <v>9316</v>
          </cell>
          <cell r="K15">
            <v>10268</v>
          </cell>
          <cell r="L15">
            <v>10622</v>
          </cell>
          <cell r="M15">
            <v>11200</v>
          </cell>
          <cell r="N15">
            <v>12364</v>
          </cell>
          <cell r="P15">
            <v>12230</v>
          </cell>
          <cell r="Q15">
            <v>12988</v>
          </cell>
        </row>
        <row r="16">
          <cell r="A16" t="str">
            <v>Annualized SCH's (FTE*30 hrs)</v>
          </cell>
          <cell r="B16">
            <v>34924</v>
          </cell>
          <cell r="C16">
            <v>64181</v>
          </cell>
          <cell r="D16">
            <v>86488</v>
          </cell>
          <cell r="E16">
            <v>134669</v>
          </cell>
          <cell r="F16">
            <v>171239</v>
          </cell>
          <cell r="G16">
            <v>224228</v>
          </cell>
          <cell r="H16">
            <v>239411</v>
          </cell>
          <cell r="I16">
            <v>268020</v>
          </cell>
          <cell r="J16">
            <v>289020</v>
          </cell>
          <cell r="K16">
            <v>318810</v>
          </cell>
          <cell r="L16">
            <v>339660</v>
          </cell>
          <cell r="M16">
            <v>373560</v>
          </cell>
          <cell r="N16">
            <v>361470</v>
          </cell>
          <cell r="P16">
            <v>366900</v>
          </cell>
          <cell r="Q16">
            <v>389640</v>
          </cell>
        </row>
        <row r="17">
          <cell r="A17" t="str">
            <v xml:space="preserve">Contact Hours - Total Fiscal Year </v>
          </cell>
          <cell r="B17">
            <v>901464</v>
          </cell>
          <cell r="C17">
            <v>1396776</v>
          </cell>
          <cell r="D17">
            <v>1656875</v>
          </cell>
          <cell r="E17">
            <v>2640032</v>
          </cell>
          <cell r="F17">
            <v>3398048</v>
          </cell>
          <cell r="G17">
            <v>4696272</v>
          </cell>
          <cell r="H17">
            <v>4988736</v>
          </cell>
          <cell r="I17">
            <v>5107328</v>
          </cell>
          <cell r="J17">
            <v>5780448</v>
          </cell>
          <cell r="K17">
            <v>6286096</v>
          </cell>
          <cell r="L17">
            <v>6525712</v>
          </cell>
          <cell r="M17">
            <v>7042736</v>
          </cell>
          <cell r="N17">
            <v>7477949</v>
          </cell>
        </row>
        <row r="18">
          <cell r="A18" t="str">
            <v>Base Contact Hours</v>
          </cell>
          <cell r="B18" t="str">
            <v>Data Not Available</v>
          </cell>
          <cell r="H18">
            <v>4719995</v>
          </cell>
          <cell r="I18">
            <v>4719995</v>
          </cell>
          <cell r="J18">
            <v>5066138</v>
          </cell>
          <cell r="K18">
            <v>5066138</v>
          </cell>
          <cell r="L18">
            <v>6330988</v>
          </cell>
          <cell r="M18">
            <v>6330988</v>
          </cell>
          <cell r="N18">
            <v>6999920</v>
          </cell>
          <cell r="P18">
            <v>6999920</v>
          </cell>
          <cell r="Q18">
            <v>7419915.2000000002</v>
          </cell>
        </row>
        <row r="19">
          <cell r="A19" t="str">
            <v xml:space="preserve"> </v>
          </cell>
          <cell r="B19" t="str">
            <v xml:space="preserve"> </v>
          </cell>
          <cell r="C19" t="str">
            <v xml:space="preserve"> </v>
          </cell>
          <cell r="D19" t="str">
            <v xml:space="preserve"> </v>
          </cell>
          <cell r="E19" t="str">
            <v xml:space="preserve"> </v>
          </cell>
          <cell r="F19" t="str">
            <v xml:space="preserve"> </v>
          </cell>
          <cell r="G19" t="str">
            <v xml:space="preserve"> </v>
          </cell>
          <cell r="H19" t="str">
            <v xml:space="preserve"> </v>
          </cell>
          <cell r="I19" t="str">
            <v xml:space="preserve"> </v>
          </cell>
          <cell r="J19" t="str">
            <v xml:space="preserve"> </v>
          </cell>
          <cell r="K19" t="str">
            <v xml:space="preserve"> 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P19" t="str">
            <v xml:space="preserve"> </v>
          </cell>
          <cell r="Q19" t="str">
            <v xml:space="preserve"> </v>
          </cell>
        </row>
        <row r="20">
          <cell r="A20" t="str">
            <v>REVENUES:</v>
          </cell>
          <cell r="F20" t="str">
            <v xml:space="preserve"> </v>
          </cell>
          <cell r="G20" t="str">
            <v xml:space="preserve"> </v>
          </cell>
        </row>
        <row r="21">
          <cell r="A21" t="str">
            <v xml:space="preserve">     State Appropriations:</v>
          </cell>
          <cell r="B21">
            <v>3935074</v>
          </cell>
          <cell r="C21">
            <v>6222888</v>
          </cell>
          <cell r="D21">
            <v>6470397</v>
          </cell>
          <cell r="E21">
            <v>6527453.6200000001</v>
          </cell>
          <cell r="F21">
            <v>10228472.799999999</v>
          </cell>
          <cell r="G21">
            <v>10913780.43</v>
          </cell>
          <cell r="H21">
            <v>22960090</v>
          </cell>
          <cell r="I21">
            <v>22520429</v>
          </cell>
          <cell r="J21">
            <v>23618435</v>
          </cell>
          <cell r="K21">
            <v>22825281</v>
          </cell>
          <cell r="L21">
            <v>24128754</v>
          </cell>
          <cell r="M21">
            <v>24945029</v>
          </cell>
          <cell r="N21">
            <v>29206622.100000001</v>
          </cell>
          <cell r="P21">
            <v>30182226</v>
          </cell>
          <cell r="Q21">
            <v>30249027.201526929</v>
          </cell>
        </row>
        <row r="22">
          <cell r="A22" t="str">
            <v xml:space="preserve">        - State Contact Revenue</v>
          </cell>
          <cell r="C22">
            <v>5489430</v>
          </cell>
          <cell r="D22">
            <v>5761956</v>
          </cell>
          <cell r="E22">
            <v>5761959</v>
          </cell>
          <cell r="F22">
            <v>8535316</v>
          </cell>
          <cell r="G22">
            <v>8876515</v>
          </cell>
          <cell r="H22">
            <v>16833243</v>
          </cell>
          <cell r="I22">
            <v>17275116</v>
          </cell>
          <cell r="J22">
            <v>19615495</v>
          </cell>
          <cell r="K22">
            <v>18188234</v>
          </cell>
          <cell r="L22">
            <v>19849635</v>
          </cell>
          <cell r="M22">
            <v>19849307</v>
          </cell>
          <cell r="N22">
            <v>23228528</v>
          </cell>
          <cell r="P22">
            <v>23233893</v>
          </cell>
          <cell r="Q22">
            <v>23488640</v>
          </cell>
        </row>
        <row r="23">
          <cell r="A23" t="str">
            <v xml:space="preserve">        - Baccalaureate Degree</v>
          </cell>
          <cell r="N23">
            <v>500000</v>
          </cell>
          <cell r="P23">
            <v>500000</v>
          </cell>
        </row>
        <row r="24">
          <cell r="A24" t="str">
            <v xml:space="preserve">        - Hidalgo Technology Center</v>
          </cell>
          <cell r="N24">
            <v>250000</v>
          </cell>
          <cell r="P24">
            <v>250000</v>
          </cell>
        </row>
        <row r="25">
          <cell r="A25" t="str">
            <v xml:space="preserve">        - Starr County Startup Project/Carryover</v>
          </cell>
          <cell r="H25">
            <v>1287275</v>
          </cell>
        </row>
        <row r="26">
          <cell r="A26" t="str">
            <v xml:space="preserve">        - Mid-Valley Startup Project/Carryover</v>
          </cell>
          <cell r="I26">
            <v>1812725</v>
          </cell>
        </row>
        <row r="27">
          <cell r="A27" t="str">
            <v xml:space="preserve">        - Dramatic Enrollment Growth</v>
          </cell>
          <cell r="D27">
            <v>109427</v>
          </cell>
          <cell r="F27">
            <v>423694</v>
          </cell>
          <cell r="G27">
            <v>524646</v>
          </cell>
          <cell r="H27">
            <v>1922205</v>
          </cell>
          <cell r="I27">
            <v>254461</v>
          </cell>
        </row>
        <row r="28">
          <cell r="A28" t="str">
            <v xml:space="preserve">        - Dramatic Enrollment Growth-Nursing/Carryover</v>
          </cell>
          <cell r="K28">
            <v>314955</v>
          </cell>
        </row>
        <row r="29">
          <cell r="A29" t="str">
            <v xml:space="preserve">        - NAH Shortage Reduction</v>
          </cell>
          <cell r="N29">
            <v>15573</v>
          </cell>
        </row>
        <row r="30">
          <cell r="A30" t="str">
            <v xml:space="preserve">        - Non Course Based Remediation</v>
          </cell>
          <cell r="C30">
            <v>61801</v>
          </cell>
          <cell r="D30">
            <v>85479</v>
          </cell>
          <cell r="E30">
            <v>43790</v>
          </cell>
          <cell r="F30">
            <v>77148</v>
          </cell>
          <cell r="G30">
            <v>97349</v>
          </cell>
          <cell r="H30">
            <v>128258</v>
          </cell>
        </row>
        <row r="31">
          <cell r="A31" t="str">
            <v xml:space="preserve">        - Performance Based Development</v>
          </cell>
          <cell r="I31">
            <v>168859</v>
          </cell>
          <cell r="J31">
            <v>125836</v>
          </cell>
          <cell r="K31">
            <v>156460</v>
          </cell>
        </row>
        <row r="32">
          <cell r="A32" t="str">
            <v xml:space="preserve">        - New Program Development</v>
          </cell>
        </row>
        <row r="33">
          <cell r="A33" t="str">
            <v xml:space="preserve">        - State ORP Contribution</v>
          </cell>
          <cell r="C33">
            <v>164975</v>
          </cell>
          <cell r="D33">
            <v>166766.52000000002</v>
          </cell>
          <cell r="E33">
            <v>256159.62</v>
          </cell>
          <cell r="F33">
            <v>277913.61</v>
          </cell>
          <cell r="G33">
            <v>321236.08</v>
          </cell>
          <cell r="H33">
            <v>478854</v>
          </cell>
          <cell r="I33">
            <v>529058</v>
          </cell>
          <cell r="J33">
            <v>591695.19999999995</v>
          </cell>
          <cell r="K33">
            <v>670570.4</v>
          </cell>
          <cell r="L33">
            <v>679783.60000000009</v>
          </cell>
          <cell r="M33">
            <v>738561.20000000007</v>
          </cell>
          <cell r="N33">
            <v>640138.06999999995</v>
          </cell>
          <cell r="P33">
            <v>630958</v>
          </cell>
          <cell r="Q33">
            <v>738194.75304394378</v>
          </cell>
        </row>
        <row r="34">
          <cell r="A34" t="str">
            <v xml:space="preserve">        - State TRS Contribution</v>
          </cell>
          <cell r="C34">
            <v>9482</v>
          </cell>
          <cell r="D34">
            <v>124030.48</v>
          </cell>
          <cell r="E34">
            <v>242807</v>
          </cell>
          <cell r="F34">
            <v>372115.19</v>
          </cell>
          <cell r="G34">
            <v>540903.35</v>
          </cell>
          <cell r="H34">
            <v>680432</v>
          </cell>
          <cell r="I34">
            <v>788872</v>
          </cell>
          <cell r="J34">
            <v>887542.8</v>
          </cell>
          <cell r="K34">
            <v>1005855.6</v>
          </cell>
          <cell r="L34">
            <v>1019675.3999999999</v>
          </cell>
          <cell r="M34">
            <v>1107841.8</v>
          </cell>
          <cell r="N34">
            <v>1407828.03</v>
          </cell>
          <cell r="P34">
            <v>1470913</v>
          </cell>
          <cell r="Q34">
            <v>1720907.3484829839</v>
          </cell>
        </row>
        <row r="35">
          <cell r="A35" t="str">
            <v xml:space="preserve">        - State Insurance Contribution</v>
          </cell>
          <cell r="C35">
            <v>183618</v>
          </cell>
          <cell r="D35">
            <v>222738</v>
          </cell>
          <cell r="E35">
            <v>222738</v>
          </cell>
          <cell r="F35">
            <v>542286</v>
          </cell>
          <cell r="G35">
            <v>553131</v>
          </cell>
          <cell r="H35">
            <v>1629823</v>
          </cell>
          <cell r="I35">
            <v>1691338</v>
          </cell>
          <cell r="J35">
            <v>2397866</v>
          </cell>
          <cell r="K35">
            <v>2489206</v>
          </cell>
          <cell r="L35">
            <v>2579660</v>
          </cell>
          <cell r="M35">
            <v>3249319</v>
          </cell>
          <cell r="N35">
            <v>3930128</v>
          </cell>
          <cell r="P35">
            <v>4096462</v>
          </cell>
          <cell r="Q35">
            <v>4301285.1000000006</v>
          </cell>
        </row>
        <row r="36">
          <cell r="A36" t="str">
            <v xml:space="preserve">        - State O.A.S.I. Contribution</v>
          </cell>
          <cell r="C36">
            <v>313582</v>
          </cell>
        </row>
        <row r="38">
          <cell r="A38" t="str">
            <v xml:space="preserve">     Tuition: </v>
          </cell>
          <cell r="L38">
            <v>13849417</v>
          </cell>
          <cell r="M38">
            <v>18421065</v>
          </cell>
          <cell r="N38">
            <v>18970555.810000002</v>
          </cell>
          <cell r="P38">
            <v>20015422.6888</v>
          </cell>
          <cell r="Q38">
            <v>21511259.785081998</v>
          </cell>
        </row>
        <row r="39">
          <cell r="A39" t="str">
            <v xml:space="preserve">        - Academic Tuition </v>
          </cell>
          <cell r="B39">
            <v>799880</v>
          </cell>
          <cell r="C39">
            <v>1549733</v>
          </cell>
          <cell r="D39">
            <v>2341319</v>
          </cell>
          <cell r="E39">
            <v>3369050</v>
          </cell>
          <cell r="F39">
            <v>4980058</v>
          </cell>
          <cell r="G39">
            <v>6405227</v>
          </cell>
          <cell r="H39">
            <v>6955940</v>
          </cell>
          <cell r="I39">
            <v>11793109</v>
          </cell>
          <cell r="J39">
            <v>13444698</v>
          </cell>
          <cell r="K39">
            <v>14414583</v>
          </cell>
          <cell r="L39">
            <v>12625966</v>
          </cell>
          <cell r="M39">
            <v>19395166</v>
          </cell>
          <cell r="N39">
            <v>18584585.810000002</v>
          </cell>
          <cell r="P39">
            <v>19698272</v>
          </cell>
          <cell r="Q39">
            <v>21263090.82</v>
          </cell>
        </row>
        <row r="40">
          <cell r="A40" t="str">
            <v xml:space="preserve">        - Differential Tuition</v>
          </cell>
          <cell r="N40">
            <v>520793</v>
          </cell>
          <cell r="P40">
            <v>564050</v>
          </cell>
          <cell r="Q40">
            <v>580971.5</v>
          </cell>
        </row>
        <row r="41">
          <cell r="A41" t="str">
            <v xml:space="preserve">        - TPEG</v>
          </cell>
          <cell r="L41">
            <v>-877891</v>
          </cell>
          <cell r="M41">
            <v>-1127381</v>
          </cell>
          <cell r="N41">
            <v>-1207117</v>
          </cell>
          <cell r="P41">
            <v>-1276856.3412000001</v>
          </cell>
          <cell r="Q41">
            <v>-1373059.135218</v>
          </cell>
        </row>
        <row r="42">
          <cell r="A42" t="str">
            <v xml:space="preserve">        - Tuition - CE</v>
          </cell>
          <cell r="I42">
            <v>641038</v>
          </cell>
          <cell r="J42">
            <v>1528890</v>
          </cell>
          <cell r="K42">
            <v>1709798</v>
          </cell>
          <cell r="L42">
            <v>2101342</v>
          </cell>
          <cell r="M42">
            <v>153280</v>
          </cell>
          <cell r="N42">
            <v>1072294</v>
          </cell>
          <cell r="P42">
            <v>1029957.03</v>
          </cell>
          <cell r="Q42">
            <v>1040256.6003</v>
          </cell>
        </row>
        <row r="44">
          <cell r="A44" t="str">
            <v xml:space="preserve">     Fees</v>
          </cell>
          <cell r="B44">
            <v>0</v>
          </cell>
          <cell r="C44">
            <v>429236</v>
          </cell>
          <cell r="D44">
            <v>1852016</v>
          </cell>
          <cell r="E44">
            <v>3343682</v>
          </cell>
          <cell r="F44">
            <v>5176258</v>
          </cell>
          <cell r="G44">
            <v>6972387</v>
          </cell>
          <cell r="H44">
            <v>7525270</v>
          </cell>
          <cell r="I44">
            <v>2280540</v>
          </cell>
          <cell r="J44">
            <v>2588873</v>
          </cell>
          <cell r="K44">
            <v>3085369</v>
          </cell>
          <cell r="L44">
            <v>4158722</v>
          </cell>
          <cell r="M44">
            <v>4646688</v>
          </cell>
          <cell r="N44">
            <v>7039505</v>
          </cell>
          <cell r="P44">
            <v>7331805</v>
          </cell>
          <cell r="Q44">
            <v>7551759.1500000004</v>
          </cell>
        </row>
        <row r="46">
          <cell r="A46" t="str">
            <v xml:space="preserve">     Taxes</v>
          </cell>
          <cell r="B46">
            <v>0</v>
          </cell>
          <cell r="E46">
            <v>7450612</v>
          </cell>
          <cell r="F46">
            <v>8658301</v>
          </cell>
          <cell r="G46">
            <v>9318770</v>
          </cell>
          <cell r="H46">
            <v>9897606</v>
          </cell>
          <cell r="I46">
            <v>11266068</v>
          </cell>
          <cell r="J46">
            <v>12784038</v>
          </cell>
          <cell r="K46">
            <v>18834448</v>
          </cell>
          <cell r="L46">
            <v>20235722</v>
          </cell>
          <cell r="M46">
            <v>22855228</v>
          </cell>
          <cell r="N46">
            <v>24854665</v>
          </cell>
          <cell r="P46">
            <v>26175743</v>
          </cell>
          <cell r="Q46">
            <v>27746287.580000002</v>
          </cell>
        </row>
        <row r="48">
          <cell r="A48" t="str">
            <v xml:space="preserve">     Budget Carryover </v>
          </cell>
          <cell r="P48">
            <v>2188746</v>
          </cell>
          <cell r="Q48">
            <v>1000000</v>
          </cell>
        </row>
        <row r="50">
          <cell r="A50" t="str">
            <v xml:space="preserve">     Other</v>
          </cell>
          <cell r="B50">
            <v>28705</v>
          </cell>
          <cell r="C50">
            <v>111684</v>
          </cell>
          <cell r="D50">
            <v>167565</v>
          </cell>
          <cell r="E50">
            <v>350276</v>
          </cell>
          <cell r="F50">
            <v>566447</v>
          </cell>
          <cell r="G50">
            <v>723228</v>
          </cell>
          <cell r="H50">
            <v>1778046</v>
          </cell>
          <cell r="I50">
            <v>2455799</v>
          </cell>
          <cell r="J50">
            <v>3302716</v>
          </cell>
          <cell r="K50">
            <v>1929382</v>
          </cell>
          <cell r="L50">
            <v>2009776</v>
          </cell>
          <cell r="M50">
            <v>3082370</v>
          </cell>
          <cell r="N50">
            <v>3190266</v>
          </cell>
          <cell r="P50">
            <v>3135749</v>
          </cell>
          <cell r="Q50">
            <v>3292536.45</v>
          </cell>
        </row>
        <row r="51">
          <cell r="A51" t="str">
            <v>Total Revenues</v>
          </cell>
          <cell r="B51">
            <v>4763659</v>
          </cell>
          <cell r="C51">
            <v>8313541</v>
          </cell>
          <cell r="D51">
            <v>10831297</v>
          </cell>
          <cell r="E51">
            <v>21041073.620000001</v>
          </cell>
          <cell r="F51">
            <v>29609536.799999997</v>
          </cell>
          <cell r="G51">
            <v>34333392.43</v>
          </cell>
          <cell r="H51">
            <v>49116952</v>
          </cell>
          <cell r="I51">
            <v>50956983</v>
          </cell>
          <cell r="J51">
            <v>57267650</v>
          </cell>
          <cell r="K51">
            <v>62798861</v>
          </cell>
          <cell r="L51">
            <v>64382391</v>
          </cell>
          <cell r="M51">
            <v>73950379</v>
          </cell>
          <cell r="N51">
            <v>83261613.909999996</v>
          </cell>
          <cell r="P51">
            <v>89029691.688800007</v>
          </cell>
          <cell r="Q51">
            <v>91350870.16660893</v>
          </cell>
        </row>
        <row r="53">
          <cell r="A53" t="str">
            <v>EXPENDITURES:</v>
          </cell>
        </row>
        <row r="54">
          <cell r="A54" t="str">
            <v xml:space="preserve">     Salaries and Wages</v>
          </cell>
          <cell r="B54">
            <v>2694354.94</v>
          </cell>
          <cell r="C54">
            <v>4375651</v>
          </cell>
          <cell r="D54">
            <v>6102039</v>
          </cell>
          <cell r="E54">
            <v>10005989</v>
          </cell>
          <cell r="F54">
            <v>14014889.279999999</v>
          </cell>
          <cell r="G54">
            <v>17847924.32</v>
          </cell>
          <cell r="H54">
            <v>23371112.510000002</v>
          </cell>
          <cell r="I54">
            <v>26016866</v>
          </cell>
          <cell r="J54">
            <v>29244806</v>
          </cell>
          <cell r="K54">
            <v>32478747.339999996</v>
          </cell>
          <cell r="L54">
            <v>32925081</v>
          </cell>
          <cell r="M54">
            <v>37118461</v>
          </cell>
          <cell r="N54">
            <v>40824673</v>
          </cell>
          <cell r="P54">
            <v>47763178.219999999</v>
          </cell>
          <cell r="Q54">
            <v>51279989.990000002</v>
          </cell>
        </row>
        <row r="55">
          <cell r="A55" t="str">
            <v xml:space="preserve">     Benefits</v>
          </cell>
          <cell r="C55">
            <v>662175</v>
          </cell>
          <cell r="D55">
            <v>1223485.51</v>
          </cell>
          <cell r="E55">
            <v>2131671.1399999997</v>
          </cell>
          <cell r="F55">
            <v>2949608.57</v>
          </cell>
          <cell r="G55">
            <v>3673964.58</v>
          </cell>
          <cell r="H55">
            <v>5097651.5600000005</v>
          </cell>
          <cell r="I55">
            <v>5871730.1400000006</v>
          </cell>
          <cell r="J55">
            <v>6124870</v>
          </cell>
          <cell r="K55">
            <v>8321100.5899999999</v>
          </cell>
          <cell r="L55">
            <v>8258127</v>
          </cell>
          <cell r="M55">
            <v>9135013.9499999993</v>
          </cell>
          <cell r="N55">
            <v>10181362</v>
          </cell>
          <cell r="P55">
            <v>12966719.130000001</v>
          </cell>
          <cell r="Q55">
            <v>13737117.310000001</v>
          </cell>
        </row>
        <row r="56">
          <cell r="A56" t="str">
            <v xml:space="preserve">     Operating Expenditures</v>
          </cell>
          <cell r="B56">
            <v>1493166.11</v>
          </cell>
          <cell r="C56">
            <v>610370</v>
          </cell>
          <cell r="D56">
            <v>2431049.4500000002</v>
          </cell>
          <cell r="E56">
            <v>3723347.5300000003</v>
          </cell>
          <cell r="F56">
            <v>5061169.1500000004</v>
          </cell>
          <cell r="G56">
            <v>5281270.66</v>
          </cell>
          <cell r="H56">
            <v>7618211.7700000005</v>
          </cell>
          <cell r="I56">
            <v>8283137</v>
          </cell>
          <cell r="J56">
            <v>11255987.6</v>
          </cell>
          <cell r="K56">
            <v>9988978.2199999988</v>
          </cell>
          <cell r="L56">
            <v>10313485.859999999</v>
          </cell>
          <cell r="M56">
            <v>14219415.140000001</v>
          </cell>
          <cell r="N56">
            <v>16290397</v>
          </cell>
          <cell r="P56">
            <v>21929475.27</v>
          </cell>
          <cell r="Q56">
            <v>20162081.330032691</v>
          </cell>
        </row>
        <row r="57">
          <cell r="A57" t="str">
            <v xml:space="preserve">     Travel</v>
          </cell>
          <cell r="D57">
            <v>92268.04</v>
          </cell>
          <cell r="E57">
            <v>192593.78</v>
          </cell>
          <cell r="F57">
            <v>315283.74</v>
          </cell>
          <cell r="G57">
            <v>351338.34</v>
          </cell>
          <cell r="H57">
            <v>521130.33</v>
          </cell>
          <cell r="I57">
            <v>601191</v>
          </cell>
          <cell r="J57">
            <v>659822.39999999991</v>
          </cell>
          <cell r="K57">
            <v>588583.8600000001</v>
          </cell>
          <cell r="L57">
            <v>662600.86</v>
          </cell>
          <cell r="M57">
            <v>771876.42</v>
          </cell>
          <cell r="N57">
            <v>723698</v>
          </cell>
          <cell r="P57">
            <v>1076827.3799999999</v>
          </cell>
          <cell r="Q57">
            <v>990041.07242215902</v>
          </cell>
        </row>
        <row r="58">
          <cell r="A58" t="str">
            <v xml:space="preserve">     Scholarships</v>
          </cell>
          <cell r="C58">
            <v>4057</v>
          </cell>
          <cell r="D58">
            <v>9896</v>
          </cell>
          <cell r="E58">
            <v>20557.02</v>
          </cell>
          <cell r="F58">
            <v>26917.26</v>
          </cell>
          <cell r="G58">
            <v>33062</v>
          </cell>
          <cell r="H58">
            <v>44488.5</v>
          </cell>
          <cell r="I58">
            <v>697119</v>
          </cell>
          <cell r="J58">
            <v>1206696</v>
          </cell>
          <cell r="K58">
            <v>1537602.35</v>
          </cell>
        </row>
        <row r="59">
          <cell r="A59" t="str">
            <v xml:space="preserve">    Capital Outlay</v>
          </cell>
          <cell r="B59">
            <v>432566.95</v>
          </cell>
          <cell r="C59">
            <v>731530</v>
          </cell>
          <cell r="D59">
            <v>979656</v>
          </cell>
          <cell r="E59">
            <v>1461672.66</v>
          </cell>
          <cell r="F59">
            <v>1322570.42</v>
          </cell>
          <cell r="G59">
            <v>154698.23000000001</v>
          </cell>
          <cell r="H59">
            <v>2706095.97</v>
          </cell>
          <cell r="I59">
            <v>3056877</v>
          </cell>
          <cell r="J59">
            <v>2552636</v>
          </cell>
          <cell r="K59">
            <v>527427.68999999994</v>
          </cell>
          <cell r="L59">
            <v>981596.51</v>
          </cell>
          <cell r="M59">
            <v>2333880.14</v>
          </cell>
          <cell r="N59">
            <v>1714749</v>
          </cell>
          <cell r="P59">
            <v>1394532</v>
          </cell>
          <cell r="Q59">
            <v>1282140.4641540768</v>
          </cell>
        </row>
        <row r="60">
          <cell r="A60" t="str">
            <v xml:space="preserve">    Other Expenses</v>
          </cell>
          <cell r="J60">
            <v>1107885</v>
          </cell>
          <cell r="K60">
            <v>8794</v>
          </cell>
          <cell r="L60">
            <v>0</v>
          </cell>
          <cell r="M60">
            <v>0</v>
          </cell>
        </row>
        <row r="61">
          <cell r="A61" t="str">
            <v>Total Expenditures:</v>
          </cell>
          <cell r="B61">
            <v>4620088</v>
          </cell>
          <cell r="C61">
            <v>6383783</v>
          </cell>
          <cell r="D61">
            <v>10838394</v>
          </cell>
          <cell r="E61">
            <v>17535831.129999999</v>
          </cell>
          <cell r="F61">
            <v>23690438.420000002</v>
          </cell>
          <cell r="G61">
            <v>27342257.129999999</v>
          </cell>
          <cell r="H61">
            <v>39358690.640000001</v>
          </cell>
          <cell r="I61">
            <v>44526920.140000001</v>
          </cell>
          <cell r="J61">
            <v>52152703</v>
          </cell>
          <cell r="K61">
            <v>53451234.04999999</v>
          </cell>
          <cell r="L61">
            <v>53140891.229999997</v>
          </cell>
          <cell r="M61">
            <v>63578646.650000006</v>
          </cell>
          <cell r="N61">
            <v>69734879</v>
          </cell>
          <cell r="P61">
            <v>85130732</v>
          </cell>
          <cell r="Q61">
            <v>87451370.16660893</v>
          </cell>
        </row>
        <row r="62">
          <cell r="I62" t="str">
            <v xml:space="preserve"> </v>
          </cell>
        </row>
        <row r="63">
          <cell r="A63" t="str">
            <v>TRANSFERS:</v>
          </cell>
          <cell r="B63" t="str">
            <v xml:space="preserve"> </v>
          </cell>
          <cell r="C63" t="str">
            <v xml:space="preserve"> </v>
          </cell>
          <cell r="D63" t="str">
            <v xml:space="preserve"> </v>
          </cell>
          <cell r="E63" t="str">
            <v xml:space="preserve"> </v>
          </cell>
          <cell r="F63" t="str">
            <v xml:space="preserve"> </v>
          </cell>
          <cell r="G63" t="str">
            <v xml:space="preserve"> </v>
          </cell>
          <cell r="H63" t="str">
            <v xml:space="preserve"> </v>
          </cell>
          <cell r="I63" t="str">
            <v xml:space="preserve"> </v>
          </cell>
          <cell r="J63" t="str">
            <v xml:space="preserve"> </v>
          </cell>
          <cell r="K63" t="str">
            <v xml:space="preserve"> </v>
          </cell>
          <cell r="L63" t="str">
            <v xml:space="preserve"> </v>
          </cell>
          <cell r="Q63" t="str">
            <v xml:space="preserve"> </v>
          </cell>
        </row>
        <row r="64">
          <cell r="A64" t="str">
            <v xml:space="preserve">     Mandatory Transfers:</v>
          </cell>
        </row>
        <row r="65">
          <cell r="A65" t="str">
            <v xml:space="preserve">        - Debt Service</v>
          </cell>
          <cell r="C65" t="str">
            <v xml:space="preserve"> </v>
          </cell>
          <cell r="D65" t="str">
            <v xml:space="preserve"> </v>
          </cell>
          <cell r="E65" t="str">
            <v xml:space="preserve"> </v>
          </cell>
          <cell r="F65" t="str">
            <v xml:space="preserve"> </v>
          </cell>
          <cell r="G65" t="str">
            <v xml:space="preserve"> </v>
          </cell>
          <cell r="H65">
            <v>400578</v>
          </cell>
          <cell r="I65">
            <v>409841</v>
          </cell>
          <cell r="J65">
            <v>398653</v>
          </cell>
          <cell r="K65">
            <v>370848</v>
          </cell>
          <cell r="L65">
            <v>399081</v>
          </cell>
          <cell r="M65">
            <v>393049</v>
          </cell>
          <cell r="N65">
            <v>397850</v>
          </cell>
          <cell r="P65">
            <v>398960</v>
          </cell>
          <cell r="Q65">
            <v>399500</v>
          </cell>
        </row>
        <row r="66">
          <cell r="A66" t="str">
            <v xml:space="preserve">        - TPEG</v>
          </cell>
          <cell r="C66">
            <v>88373</v>
          </cell>
          <cell r="D66">
            <v>151912</v>
          </cell>
          <cell r="E66">
            <v>198899</v>
          </cell>
          <cell r="F66">
            <v>290499</v>
          </cell>
          <cell r="G66">
            <v>500139</v>
          </cell>
          <cell r="H66">
            <v>412358</v>
          </cell>
          <cell r="I66">
            <v>743379</v>
          </cell>
          <cell r="J66">
            <v>828163</v>
          </cell>
          <cell r="K66">
            <v>882827</v>
          </cell>
        </row>
        <row r="67">
          <cell r="A67" t="str">
            <v xml:space="preserve">     Non Mandatory Transfers:</v>
          </cell>
        </row>
        <row r="68">
          <cell r="A68" t="str">
            <v xml:space="preserve">        - Transfer to Plant</v>
          </cell>
          <cell r="D68" t="str">
            <v xml:space="preserve"> </v>
          </cell>
          <cell r="E68">
            <v>2500000</v>
          </cell>
          <cell r="F68">
            <v>3000000</v>
          </cell>
          <cell r="G68">
            <v>3000000</v>
          </cell>
          <cell r="H68">
            <v>2416359</v>
          </cell>
          <cell r="I68">
            <v>2246684</v>
          </cell>
          <cell r="J68">
            <v>2229745</v>
          </cell>
          <cell r="K68">
            <v>5000000</v>
          </cell>
          <cell r="L68">
            <v>5000000</v>
          </cell>
          <cell r="M68">
            <v>2500000</v>
          </cell>
          <cell r="N68">
            <v>11250000</v>
          </cell>
          <cell r="P68">
            <v>2500000</v>
          </cell>
          <cell r="Q68">
            <v>2500000</v>
          </cell>
        </row>
        <row r="69">
          <cell r="A69" t="str">
            <v xml:space="preserve">        - Transfer to Mid Valley </v>
          </cell>
          <cell r="G69">
            <v>1836290.63</v>
          </cell>
          <cell r="H69">
            <v>1601297.97</v>
          </cell>
        </row>
        <row r="70">
          <cell r="A70" t="str">
            <v xml:space="preserve">        - Transfer to Technology</v>
          </cell>
          <cell r="L70">
            <v>1024460</v>
          </cell>
          <cell r="M70">
            <v>936400</v>
          </cell>
        </row>
        <row r="71">
          <cell r="A71" t="str">
            <v xml:space="preserve">     Other:</v>
          </cell>
          <cell r="C71">
            <v>191662</v>
          </cell>
          <cell r="D71">
            <v>16586</v>
          </cell>
          <cell r="E71">
            <v>60000</v>
          </cell>
        </row>
        <row r="72">
          <cell r="A72" t="str">
            <v xml:space="preserve">        - Transfer to Auxiliary</v>
          </cell>
          <cell r="K72">
            <v>-266027</v>
          </cell>
        </row>
        <row r="73">
          <cell r="A73" t="str">
            <v xml:space="preserve">        - Transfer to Plant</v>
          </cell>
          <cell r="L73">
            <v>1000000</v>
          </cell>
          <cell r="M73">
            <v>5000000</v>
          </cell>
        </row>
        <row r="74">
          <cell r="A74" t="str">
            <v xml:space="preserve">        - Transfer to R &amp; R</v>
          </cell>
          <cell r="L74">
            <v>500000</v>
          </cell>
          <cell r="N74">
            <v>2000000</v>
          </cell>
        </row>
        <row r="75">
          <cell r="A75" t="str">
            <v>Total Transfers</v>
          </cell>
          <cell r="B75">
            <v>0</v>
          </cell>
          <cell r="C75">
            <v>280035</v>
          </cell>
          <cell r="D75">
            <v>168498</v>
          </cell>
          <cell r="E75">
            <v>2758899</v>
          </cell>
          <cell r="F75">
            <v>3290499</v>
          </cell>
          <cell r="G75">
            <v>5336429.63</v>
          </cell>
          <cell r="H75">
            <v>4830592.97</v>
          </cell>
          <cell r="I75">
            <v>3399904</v>
          </cell>
          <cell r="J75">
            <v>3456560</v>
          </cell>
          <cell r="K75">
            <v>5987648</v>
          </cell>
          <cell r="L75">
            <v>7923541</v>
          </cell>
          <cell r="M75">
            <v>8829449</v>
          </cell>
          <cell r="N75">
            <v>13647850</v>
          </cell>
          <cell r="P75">
            <v>2898960</v>
          </cell>
          <cell r="Q75">
            <v>2899500</v>
          </cell>
        </row>
        <row r="77">
          <cell r="A77" t="str">
            <v>Contingencies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P77">
            <v>1000000</v>
          </cell>
          <cell r="Q77">
            <v>1000000</v>
          </cell>
        </row>
        <row r="79">
          <cell r="A79" t="str">
            <v>Transfers &amp; Contingencies</v>
          </cell>
          <cell r="B79">
            <v>0</v>
          </cell>
          <cell r="C79">
            <v>280035</v>
          </cell>
          <cell r="D79">
            <v>168498</v>
          </cell>
          <cell r="E79">
            <v>2758899</v>
          </cell>
          <cell r="F79">
            <v>3290499</v>
          </cell>
          <cell r="G79">
            <v>5336429.63</v>
          </cell>
          <cell r="H79">
            <v>4830592.97</v>
          </cell>
          <cell r="I79">
            <v>3399904</v>
          </cell>
          <cell r="J79">
            <v>3456560</v>
          </cell>
          <cell r="K79">
            <v>5987648</v>
          </cell>
          <cell r="L79">
            <v>7923541</v>
          </cell>
          <cell r="M79">
            <v>8829449</v>
          </cell>
          <cell r="N79">
            <v>13647850</v>
          </cell>
          <cell r="P79">
            <v>3898960</v>
          </cell>
          <cell r="Q79">
            <v>3899500</v>
          </cell>
        </row>
        <row r="81">
          <cell r="A81" t="str">
            <v>Total Exp., Transfers and Contingencies</v>
          </cell>
          <cell r="B81">
            <v>4620088</v>
          </cell>
          <cell r="C81">
            <v>6663818</v>
          </cell>
          <cell r="D81">
            <v>11006892</v>
          </cell>
          <cell r="E81">
            <v>20294730.129999999</v>
          </cell>
          <cell r="F81">
            <v>26980937.420000002</v>
          </cell>
          <cell r="G81">
            <v>32678686.759999998</v>
          </cell>
          <cell r="H81">
            <v>44189283.609999999</v>
          </cell>
          <cell r="I81">
            <v>47926824.140000001</v>
          </cell>
          <cell r="J81">
            <v>55609263</v>
          </cell>
          <cell r="K81">
            <v>59438882.04999999</v>
          </cell>
          <cell r="L81">
            <v>61064432.229999997</v>
          </cell>
          <cell r="M81">
            <v>72408095.650000006</v>
          </cell>
          <cell r="N81">
            <v>83382729</v>
          </cell>
          <cell r="P81">
            <v>89029692</v>
          </cell>
          <cell r="Q81">
            <v>91350870.16660893</v>
          </cell>
        </row>
        <row r="82">
          <cell r="A82" t="str">
            <v>Net Increase/(Decrease) For the Fiscal Year</v>
          </cell>
          <cell r="B82">
            <v>143571</v>
          </cell>
          <cell r="C82">
            <v>1649723</v>
          </cell>
          <cell r="D82">
            <v>-175595</v>
          </cell>
          <cell r="E82">
            <v>746344.49000000209</v>
          </cell>
          <cell r="F82">
            <v>2628599.3799999952</v>
          </cell>
          <cell r="G82">
            <v>1654705.6700000009</v>
          </cell>
          <cell r="H82">
            <v>4927668.3899999997</v>
          </cell>
          <cell r="I82">
            <v>3030158.8599999994</v>
          </cell>
          <cell r="J82">
            <v>1658386</v>
          </cell>
          <cell r="K82">
            <v>3359979.9500000104</v>
          </cell>
          <cell r="L82">
            <v>3317957.7700000033</v>
          </cell>
          <cell r="M82">
            <v>1542283.349999994</v>
          </cell>
          <cell r="N82">
            <v>-121115.09000000358</v>
          </cell>
          <cell r="P82">
            <v>-0.31119999289512634</v>
          </cell>
          <cell r="Q82">
            <v>0</v>
          </cell>
        </row>
        <row r="84">
          <cell r="A84" t="str">
            <v>Beginning Fund Balance</v>
          </cell>
          <cell r="B84">
            <v>0</v>
          </cell>
          <cell r="C84">
            <v>143571</v>
          </cell>
          <cell r="D84">
            <v>1999665</v>
          </cell>
          <cell r="E84">
            <v>1824070</v>
          </cell>
          <cell r="F84">
            <v>2570414</v>
          </cell>
          <cell r="G84">
            <v>5199013</v>
          </cell>
          <cell r="H84">
            <v>6853718.6700000009</v>
          </cell>
          <cell r="I84">
            <v>11781387.060000001</v>
          </cell>
          <cell r="J84">
            <v>17288436.920000002</v>
          </cell>
          <cell r="K84">
            <v>19066791.920000002</v>
          </cell>
          <cell r="L84">
            <v>22426771.870000012</v>
          </cell>
          <cell r="M84">
            <v>25744728.640000015</v>
          </cell>
          <cell r="N84">
            <v>27287010.99000001</v>
          </cell>
          <cell r="P84">
            <v>27165895.900000006</v>
          </cell>
          <cell r="Q84">
            <v>27165895.588800013</v>
          </cell>
        </row>
        <row r="85">
          <cell r="A85" t="str">
            <v xml:space="preserve">   Restatements (Prior Period Adjustments)</v>
          </cell>
          <cell r="C85">
            <v>206371</v>
          </cell>
          <cell r="I85">
            <v>2476893</v>
          </cell>
          <cell r="J85">
            <v>119969</v>
          </cell>
        </row>
        <row r="86">
          <cell r="A86" t="str">
            <v>Ending Fund Balance</v>
          </cell>
          <cell r="B86">
            <v>143571</v>
          </cell>
          <cell r="C86">
            <v>1999665</v>
          </cell>
          <cell r="D86">
            <v>1824070</v>
          </cell>
          <cell r="E86">
            <v>2570414.4900000021</v>
          </cell>
          <cell r="F86">
            <v>5199013.3799999952</v>
          </cell>
          <cell r="G86">
            <v>6853718.6700000009</v>
          </cell>
          <cell r="H86">
            <v>11781387.060000001</v>
          </cell>
          <cell r="I86">
            <v>17288436.920000002</v>
          </cell>
          <cell r="J86">
            <v>19066791.920000002</v>
          </cell>
          <cell r="K86">
            <v>22426771.870000012</v>
          </cell>
          <cell r="L86">
            <v>25744728.640000015</v>
          </cell>
          <cell r="M86">
            <v>27287010.99000001</v>
          </cell>
          <cell r="N86">
            <v>27165895.900000006</v>
          </cell>
          <cell r="P86">
            <v>27165895.588800013</v>
          </cell>
          <cell r="Q86">
            <v>27165895.588800013</v>
          </cell>
        </row>
        <row r="87">
          <cell r="A87" t="str">
            <v>Less Budget Carryover</v>
          </cell>
          <cell r="I87">
            <v>0</v>
          </cell>
          <cell r="J87">
            <v>314955</v>
          </cell>
          <cell r="K87">
            <v>0</v>
          </cell>
          <cell r="L87">
            <v>0</v>
          </cell>
          <cell r="M87">
            <v>0</v>
          </cell>
        </row>
        <row r="88">
          <cell r="A88" t="str">
            <v>Ending Fund Balance (after carryover)</v>
          </cell>
          <cell r="B88">
            <v>143571</v>
          </cell>
          <cell r="C88">
            <v>1999665</v>
          </cell>
          <cell r="D88">
            <v>1824070</v>
          </cell>
          <cell r="E88">
            <v>2570414.4900000021</v>
          </cell>
          <cell r="F88">
            <v>5199013.3799999952</v>
          </cell>
          <cell r="G88">
            <v>6853718.6700000009</v>
          </cell>
          <cell r="H88">
            <v>11781387.060000001</v>
          </cell>
          <cell r="I88">
            <v>17288436.920000002</v>
          </cell>
          <cell r="J88">
            <v>18751836.920000002</v>
          </cell>
          <cell r="K88">
            <v>22426771.870000012</v>
          </cell>
          <cell r="L88">
            <v>25744728.640000015</v>
          </cell>
          <cell r="M88">
            <v>27287010.99000001</v>
          </cell>
          <cell r="N88">
            <v>27165895.900000006</v>
          </cell>
          <cell r="P88">
            <v>27165895.588800013</v>
          </cell>
          <cell r="Q88">
            <v>27165895.588800013</v>
          </cell>
        </row>
        <row r="90">
          <cell r="A90" t="str">
            <v>1) Tuition Revenue decreased from FY '03 on, due to a decrease in Sring term.  Percentages used are based on actuals for FY'01 - 43.1% (Fall) 41.9% (Spring) &amp; 15% (Summer)</v>
          </cell>
        </row>
        <row r="92">
          <cell r="A92" t="str">
            <v>ANALYSIS OF TUITION &amp; FEES REVENUES</v>
          </cell>
          <cell r="B92" t="str">
            <v>Data Not Available</v>
          </cell>
          <cell r="I92" t="str">
            <v>Data Not Available</v>
          </cell>
        </row>
        <row r="93">
          <cell r="A93" t="str">
            <v>w/o Concurrent Enrollment</v>
          </cell>
          <cell r="B93" t="str">
            <v>FY 93/94</v>
          </cell>
          <cell r="C93" t="str">
            <v>FY 94/95</v>
          </cell>
          <cell r="D93" t="str">
            <v>FY 95/96</v>
          </cell>
          <cell r="E93" t="str">
            <v>FY 96/97</v>
          </cell>
          <cell r="F93" t="str">
            <v>FY 97/98</v>
          </cell>
          <cell r="G93" t="str">
            <v>FY 98/99</v>
          </cell>
          <cell r="H93" t="str">
            <v>FY 99/00</v>
          </cell>
          <cell r="I93" t="str">
            <v>FY 00/01</v>
          </cell>
          <cell r="J93" t="str">
            <v>FY 01/02</v>
          </cell>
          <cell r="K93" t="str">
            <v>FY 02/03</v>
          </cell>
          <cell r="L93" t="str">
            <v>FY 03/04</v>
          </cell>
          <cell r="M93" t="str">
            <v>FY 04/05</v>
          </cell>
          <cell r="N93" t="str">
            <v>FY 05/06</v>
          </cell>
          <cell r="P93" t="str">
            <v>FY 06/07</v>
          </cell>
          <cell r="Q93" t="str">
            <v>FY 07/8</v>
          </cell>
        </row>
        <row r="95">
          <cell r="A95" t="str">
            <v>Total Tuition Revenue</v>
          </cell>
          <cell r="J95">
            <v>12433854</v>
          </cell>
          <cell r="K95">
            <v>13055391</v>
          </cell>
          <cell r="L95">
            <v>13708108</v>
          </cell>
          <cell r="M95">
            <v>14941828</v>
          </cell>
          <cell r="N95">
            <v>16063296</v>
          </cell>
          <cell r="P95">
            <v>17106813</v>
          </cell>
          <cell r="Q95">
            <v>18133700</v>
          </cell>
        </row>
        <row r="96">
          <cell r="A96" t="str">
            <v xml:space="preserve">   Less: Concurrent Enroll. Rev.</v>
          </cell>
          <cell r="J96">
            <v>742123.16999999993</v>
          </cell>
          <cell r="K96">
            <v>771909.1799999997</v>
          </cell>
          <cell r="L96">
            <v>810998.99000000022</v>
          </cell>
          <cell r="M96">
            <v>884187.00999999978</v>
          </cell>
          <cell r="N96">
            <v>950128.74000000022</v>
          </cell>
          <cell r="P96">
            <v>1012498.5299999993</v>
          </cell>
          <cell r="Q96">
            <v>1072457.8399999999</v>
          </cell>
        </row>
        <row r="97">
          <cell r="A97" t="str">
            <v>Net Tuition Revenue</v>
          </cell>
          <cell r="J97">
            <v>11691730.83</v>
          </cell>
          <cell r="K97">
            <v>12283481.82</v>
          </cell>
          <cell r="L97">
            <v>12897109.01</v>
          </cell>
          <cell r="M97">
            <v>14057640.99</v>
          </cell>
          <cell r="N97">
            <v>15113167.26</v>
          </cell>
          <cell r="P97">
            <v>16094314.470000001</v>
          </cell>
          <cell r="Q97">
            <v>17061242.16</v>
          </cell>
        </row>
        <row r="99">
          <cell r="A99" t="str">
            <v>Total Registration Fees Revenue</v>
          </cell>
          <cell r="J99">
            <v>1767473.44</v>
          </cell>
          <cell r="K99">
            <v>1855824.95</v>
          </cell>
          <cell r="L99">
            <v>1948608.81</v>
          </cell>
          <cell r="M99">
            <v>2123982.12</v>
          </cell>
          <cell r="N99">
            <v>2283398.98</v>
          </cell>
          <cell r="P99">
            <v>2431734.96</v>
          </cell>
          <cell r="Q99">
            <v>2577707.02</v>
          </cell>
        </row>
        <row r="100">
          <cell r="A100" t="str">
            <v xml:space="preserve">   Less: Concurrent Enroll. Rev.</v>
          </cell>
          <cell r="J100">
            <v>188227.12999999989</v>
          </cell>
          <cell r="K100">
            <v>196648.59999999986</v>
          </cell>
          <cell r="L100">
            <v>206547.51</v>
          </cell>
          <cell r="M100">
            <v>225163.38000000012</v>
          </cell>
          <cell r="N100">
            <v>242006.31000000006</v>
          </cell>
          <cell r="P100">
            <v>257815.0299999998</v>
          </cell>
          <cell r="Q100">
            <v>273180.51000000024</v>
          </cell>
        </row>
        <row r="101">
          <cell r="A101" t="str">
            <v>Net Reg. Fees Revenue</v>
          </cell>
          <cell r="J101">
            <v>1579246.31</v>
          </cell>
          <cell r="K101">
            <v>1659176.35</v>
          </cell>
          <cell r="L101">
            <v>1742061.3</v>
          </cell>
          <cell r="M101">
            <v>1898818.74</v>
          </cell>
          <cell r="N101">
            <v>2041392.67</v>
          </cell>
          <cell r="P101">
            <v>2173919.9300000002</v>
          </cell>
          <cell r="Q101">
            <v>2304526.5099999998</v>
          </cell>
        </row>
        <row r="103">
          <cell r="A103" t="str">
            <v>Total Incidental Fees Revenue</v>
          </cell>
          <cell r="J103">
            <v>638926.31999999995</v>
          </cell>
          <cell r="K103">
            <v>671257.41</v>
          </cell>
          <cell r="L103">
            <v>704817.61</v>
          </cell>
          <cell r="M103">
            <v>768250.66</v>
          </cell>
          <cell r="N103">
            <v>825912.21</v>
          </cell>
          <cell r="P103">
            <v>879565.77</v>
          </cell>
          <cell r="Q103">
            <v>932364.3</v>
          </cell>
        </row>
        <row r="104">
          <cell r="A104" t="str">
            <v xml:space="preserve">   Less: Concurrent Enroll. Rev.</v>
          </cell>
          <cell r="J104">
            <v>63892.630000000005</v>
          </cell>
          <cell r="K104">
            <v>67125.739999999991</v>
          </cell>
          <cell r="L104">
            <v>70481.760000000009</v>
          </cell>
          <cell r="M104">
            <v>76825.070000000065</v>
          </cell>
          <cell r="N104">
            <v>82591.219999999972</v>
          </cell>
          <cell r="P104">
            <v>87956.570000000065</v>
          </cell>
          <cell r="Q104">
            <v>93236.430000000051</v>
          </cell>
        </row>
        <row r="105">
          <cell r="A105" t="str">
            <v>Net Incidental Fees Revenue</v>
          </cell>
          <cell r="J105">
            <v>575033.68999999994</v>
          </cell>
          <cell r="K105">
            <v>604131.67000000004</v>
          </cell>
          <cell r="L105">
            <v>634335.85</v>
          </cell>
          <cell r="M105">
            <v>691425.59</v>
          </cell>
          <cell r="N105">
            <v>743320.99</v>
          </cell>
          <cell r="P105">
            <v>791609.2</v>
          </cell>
          <cell r="Q105">
            <v>839127.87</v>
          </cell>
        </row>
        <row r="107">
          <cell r="A107" t="str">
            <v>Total Tuition &amp; Fee Revenues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14840253.76</v>
          </cell>
          <cell r="K107">
            <v>15582473.359999999</v>
          </cell>
          <cell r="L107">
            <v>16361534.42</v>
          </cell>
          <cell r="M107">
            <v>17834060.780000001</v>
          </cell>
          <cell r="N107">
            <v>19172607.190000001</v>
          </cell>
          <cell r="P107">
            <v>20418113.73</v>
          </cell>
          <cell r="Q107">
            <v>21643771.32</v>
          </cell>
        </row>
        <row r="108">
          <cell r="A108" t="str">
            <v xml:space="preserve">   Less: Total Concurrent Rev.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994242.92999999982</v>
          </cell>
          <cell r="K108">
            <v>1035683.5199999996</v>
          </cell>
          <cell r="L108">
            <v>1088028.2600000002</v>
          </cell>
          <cell r="M108">
            <v>1186175.46</v>
          </cell>
          <cell r="N108">
            <v>1274726.2700000003</v>
          </cell>
          <cell r="P108">
            <v>1358270.1299999992</v>
          </cell>
          <cell r="Q108">
            <v>1438874.7800000003</v>
          </cell>
        </row>
        <row r="109">
          <cell r="A109" t="str">
            <v>Total Net Revenues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13846010.83</v>
          </cell>
          <cell r="K109">
            <v>14546789.84</v>
          </cell>
          <cell r="L109">
            <v>15273506.16</v>
          </cell>
          <cell r="M109">
            <v>16647885.32</v>
          </cell>
          <cell r="N109">
            <v>17897880.919999998</v>
          </cell>
          <cell r="P109">
            <v>19059843.600000001</v>
          </cell>
          <cell r="Q109">
            <v>20204896.540000003</v>
          </cell>
        </row>
        <row r="111">
          <cell r="A111" t="str">
            <v>Assumptions:</v>
          </cell>
        </row>
        <row r="112">
          <cell r="A112" t="str">
            <v xml:space="preserve">Based on latest Student per Semester Credit Hours projection of 11,319 less concurrent enrollment of 1,199 students (10.6%). </v>
          </cell>
        </row>
        <row r="115">
          <cell r="I115" t="str">
            <v>Actual FY 01</v>
          </cell>
          <cell r="J115" t="str">
            <v>Actual FY 02</v>
          </cell>
        </row>
        <row r="117">
          <cell r="A117" t="str">
            <v>Historical &amp; Budgeted Percentages</v>
          </cell>
        </row>
        <row r="118">
          <cell r="A118" t="str">
            <v>Revenues:</v>
          </cell>
          <cell r="H118" t="str">
            <v>4 Yr. Avg.</v>
          </cell>
          <cell r="I118" t="str">
            <v>Budget %</v>
          </cell>
          <cell r="J118" t="str">
            <v>Budget %</v>
          </cell>
          <cell r="K118" t="str">
            <v>Budget %</v>
          </cell>
          <cell r="L118" t="str">
            <v>Budget %</v>
          </cell>
          <cell r="M118" t="str">
            <v>Budget %</v>
          </cell>
          <cell r="N118" t="str">
            <v>Budget %</v>
          </cell>
        </row>
        <row r="119">
          <cell r="A119" t="str">
            <v xml:space="preserve">   State Appropriations</v>
          </cell>
          <cell r="B119">
            <v>0.82606122730447329</v>
          </cell>
          <cell r="C119">
            <v>0.74852436524941657</v>
          </cell>
          <cell r="D119">
            <v>0.59737970438812638</v>
          </cell>
          <cell r="E119">
            <v>0.31022436107041196</v>
          </cell>
          <cell r="F119">
            <v>0.34544521479984786</v>
          </cell>
          <cell r="G119">
            <v>0.31787655275403848</v>
          </cell>
          <cell r="H119">
            <v>0.39273145825310618</v>
          </cell>
          <cell r="I119">
            <v>0.44194981088264196</v>
          </cell>
          <cell r="J119">
            <v>0.41242193454768966</v>
          </cell>
          <cell r="K119">
            <v>0.36346648070575677</v>
          </cell>
          <cell r="L119">
            <v>0.37477256785943225</v>
          </cell>
          <cell r="M119">
            <v>0.33732117857029509</v>
          </cell>
        </row>
        <row r="120">
          <cell r="A120" t="str">
            <v xml:space="preserve">   Tuition</v>
          </cell>
          <cell r="B120">
            <v>0.1679129425510936</v>
          </cell>
          <cell r="C120">
            <v>0.18641070032613058</v>
          </cell>
          <cell r="D120">
            <v>0.21616238572351953</v>
          </cell>
          <cell r="E120">
            <v>0.16011778014966138</v>
          </cell>
          <cell r="F120">
            <v>0.16819101337647405</v>
          </cell>
          <cell r="G120">
            <v>0.18655968859060981</v>
          </cell>
          <cell r="H120">
            <v>0.18275771696006618</v>
          </cell>
          <cell r="I120">
            <v>0.23143263799585623</v>
          </cell>
          <cell r="J120">
            <v>0.2347695077412815</v>
          </cell>
          <cell r="K120">
            <v>0.22953573950967041</v>
          </cell>
          <cell r="L120">
            <v>0.19610899508221122</v>
          </cell>
          <cell r="M120">
            <v>0.26227270586402268</v>
          </cell>
        </row>
        <row r="121">
          <cell r="A121" t="str">
            <v xml:space="preserve">   Fees</v>
          </cell>
          <cell r="C121">
            <v>5.1630947631099669E-2</v>
          </cell>
          <cell r="D121">
            <v>0.17098746345890062</v>
          </cell>
          <cell r="E121">
            <v>0.1589121382485805</v>
          </cell>
          <cell r="F121">
            <v>0.17481725685084004</v>
          </cell>
          <cell r="G121">
            <v>0.20307888345771605</v>
          </cell>
          <cell r="H121">
            <v>0.17694893550400931</v>
          </cell>
          <cell r="I121">
            <v>5.7299999999999997E-2</v>
          </cell>
          <cell r="J121">
            <v>7.1900000000000006E-2</v>
          </cell>
          <cell r="K121">
            <v>7.6399999999999996E-2</v>
          </cell>
          <cell r="L121">
            <v>9.3100000000000002E-2</v>
          </cell>
          <cell r="M121">
            <v>6.2835215489564972E-2</v>
          </cell>
        </row>
        <row r="122">
          <cell r="A122" t="str">
            <v xml:space="preserve">   Taxes</v>
          </cell>
          <cell r="E122">
            <v>0.35409847114065651</v>
          </cell>
          <cell r="F122">
            <v>0.2924159556592591</v>
          </cell>
          <cell r="G122">
            <v>0.27142001825189288</v>
          </cell>
          <cell r="H122">
            <v>0.22948361126295214</v>
          </cell>
          <cell r="I122">
            <v>0.22108977684177261</v>
          </cell>
          <cell r="J122">
            <v>0.22323315170082936</v>
          </cell>
          <cell r="K122">
            <v>0.29991703193470343</v>
          </cell>
          <cell r="L122">
            <v>0.31430522671952338</v>
          </cell>
          <cell r="M122">
            <v>0.30906167499155074</v>
          </cell>
        </row>
        <row r="123">
          <cell r="A123" t="str">
            <v xml:space="preserve">   Other</v>
          </cell>
          <cell r="B123">
            <v>6.0258301444330925E-3</v>
          </cell>
          <cell r="C123">
            <v>1.3433986793353158E-2</v>
          </cell>
          <cell r="D123">
            <v>1.5470446429453463E-2</v>
          </cell>
          <cell r="E123">
            <v>1.6647249390689598E-2</v>
          </cell>
          <cell r="F123">
            <v>1.9130559313578998E-2</v>
          </cell>
          <cell r="G123">
            <v>2.1064856945742835E-2</v>
          </cell>
          <cell r="H123">
            <v>1.8078278019866223E-2</v>
          </cell>
          <cell r="I123">
            <v>4.8193571428669549E-2</v>
          </cell>
          <cell r="J123">
            <v>5.7671582472827151E-2</v>
          </cell>
          <cell r="K123">
            <v>3.0723200537028848E-2</v>
          </cell>
          <cell r="L123">
            <v>3.1216237371488736E-2</v>
          </cell>
          <cell r="M123">
            <v>4.1681598413444237E-2</v>
          </cell>
        </row>
        <row r="124">
          <cell r="A124" t="str">
            <v>Total</v>
          </cell>
          <cell r="B124">
            <v>1</v>
          </cell>
          <cell r="C124">
            <v>1</v>
          </cell>
          <cell r="D124">
            <v>1</v>
          </cell>
          <cell r="E124">
            <v>1</v>
          </cell>
          <cell r="F124">
            <v>1.0000000000000002</v>
          </cell>
          <cell r="G124">
            <v>1</v>
          </cell>
          <cell r="H124">
            <v>1</v>
          </cell>
          <cell r="I124">
            <v>0.99996579714894029</v>
          </cell>
          <cell r="J124">
            <v>0.99999617646262762</v>
          </cell>
          <cell r="K124">
            <v>1.0000424526871594</v>
          </cell>
          <cell r="L124">
            <v>1.0095030270326557</v>
          </cell>
          <cell r="M124">
            <v>1.0131723733288778</v>
          </cell>
        </row>
        <row r="126">
          <cell r="A126" t="str">
            <v>Expenditures:</v>
          </cell>
        </row>
        <row r="127">
          <cell r="A127" t="str">
            <v xml:space="preserve">   Salaries and Wages</v>
          </cell>
          <cell r="B127">
            <v>0.58318260171667724</v>
          </cell>
          <cell r="C127">
            <v>0.68543228991336325</v>
          </cell>
          <cell r="D127">
            <v>0.56300213850871261</v>
          </cell>
          <cell r="E127">
            <v>0.57060249530356877</v>
          </cell>
          <cell r="F127">
            <v>0.5915842092718856</v>
          </cell>
          <cell r="G127">
            <v>0.65275972774088242</v>
          </cell>
          <cell r="H127">
            <v>0.59448714270626235</v>
          </cell>
          <cell r="I127">
            <v>0.58429520654468514</v>
          </cell>
          <cell r="J127">
            <v>0.56075340908025417</v>
          </cell>
          <cell r="K127">
            <v>0.60763325519516243</v>
          </cell>
          <cell r="L127">
            <v>0.6195808959525424</v>
          </cell>
          <cell r="M127">
            <v>0.58381961485177347</v>
          </cell>
        </row>
        <row r="128">
          <cell r="A128" t="str">
            <v xml:space="preserve">   Benefits</v>
          </cell>
          <cell r="C128">
            <v>0.10372767996656528</v>
          </cell>
          <cell r="D128">
            <v>0.11288439135908881</v>
          </cell>
          <cell r="E128">
            <v>0.12156088435142223</v>
          </cell>
          <cell r="F128">
            <v>0.12450628889627782</v>
          </cell>
          <cell r="G128">
            <v>0.13436946929918658</v>
          </cell>
          <cell r="H128">
            <v>0.12333025847649387</v>
          </cell>
          <cell r="I128">
            <v>0.1318692180267198</v>
          </cell>
          <cell r="J128">
            <v>0.11744108450141118</v>
          </cell>
          <cell r="K128">
            <v>0.15567649162629579</v>
          </cell>
          <cell r="L128">
            <v>0.15540061163554558</v>
          </cell>
          <cell r="M128">
            <v>0.1436805347601717</v>
          </cell>
        </row>
        <row r="129">
          <cell r="A129" t="str">
            <v xml:space="preserve">   Operating Expenditures</v>
          </cell>
          <cell r="B129">
            <v>0.32318997170616665</v>
          </cell>
          <cell r="C129">
            <v>9.5612585828810284E-2</v>
          </cell>
          <cell r="D129">
            <v>0.22429978555863536</v>
          </cell>
          <cell r="E129">
            <v>0.21232797592525632</v>
          </cell>
          <cell r="F129">
            <v>0.21363763136300792</v>
          </cell>
          <cell r="G129">
            <v>0.19315415822804824</v>
          </cell>
          <cell r="H129">
            <v>0.21085488776873698</v>
          </cell>
          <cell r="I129">
            <v>0.18602537462632598</v>
          </cell>
          <cell r="J129">
            <v>0.21582750178835408</v>
          </cell>
          <cell r="K129">
            <v>0.18688021703401628</v>
          </cell>
          <cell r="L129">
            <v>0.19407815001374412</v>
          </cell>
          <cell r="M129">
            <v>0.22365079927350104</v>
          </cell>
        </row>
        <row r="130">
          <cell r="A130" t="str">
            <v xml:space="preserve">   Travel</v>
          </cell>
          <cell r="D130">
            <v>8.5130730623005583E-3</v>
          </cell>
          <cell r="E130">
            <v>1.0982871503051479E-2</v>
          </cell>
          <cell r="F130">
            <v>1.3308480595016357E-2</v>
          </cell>
          <cell r="G130">
            <v>1.2849646550010337E-2</v>
          </cell>
          <cell r="H130">
            <v>1.1413517927594683E-2</v>
          </cell>
          <cell r="I130">
            <v>1.3501742274331036E-2</v>
          </cell>
          <cell r="J130">
            <v>1.2651739258845317E-2</v>
          </cell>
          <cell r="K130">
            <v>1.1011604698395176E-2</v>
          </cell>
          <cell r="L130">
            <v>1.2468757009215105E-2</v>
          </cell>
          <cell r="M130">
            <v>1.2140497803439796E-2</v>
          </cell>
        </row>
        <row r="131">
          <cell r="A131" t="str">
            <v xml:space="preserve">   Scholarships</v>
          </cell>
          <cell r="C131">
            <v>6.3551658945800631E-4</v>
          </cell>
          <cell r="D131">
            <v>9.1305040211677119E-4</v>
          </cell>
          <cell r="E131">
            <v>1.1722866083507958E-3</v>
          </cell>
          <cell r="F131">
            <v>1.1362077612407477E-3</v>
          </cell>
          <cell r="G131">
            <v>1.2091905888678182E-3</v>
          </cell>
          <cell r="H131">
            <v>1.1076838401440333E-3</v>
          </cell>
          <cell r="I131">
            <v>1.5656124380669999E-2</v>
          </cell>
          <cell r="J131">
            <v>2.3137746091511306E-2</v>
          </cell>
          <cell r="K131">
            <v>2.8766451838355647E-2</v>
          </cell>
          <cell r="L131">
            <v>0</v>
          </cell>
          <cell r="M131">
            <v>0</v>
          </cell>
        </row>
        <row r="132">
          <cell r="A132" t="str">
            <v xml:space="preserve">   Capital Outlay</v>
          </cell>
          <cell r="B132">
            <v>9.3627426577156114E-2</v>
          </cell>
          <cell r="C132">
            <v>0.11459192770180315</v>
          </cell>
          <cell r="D132">
            <v>9.0387561109145878E-2</v>
          </cell>
          <cell r="E132">
            <v>8.3353486308350419E-2</v>
          </cell>
          <cell r="F132">
            <v>5.5827182112571469E-2</v>
          </cell>
          <cell r="G132">
            <v>5.657844166430016E-3</v>
          </cell>
          <cell r="H132">
            <v>5.8806518424124446E-2</v>
          </cell>
          <cell r="I132">
            <v>6.8652334147268054E-2</v>
          </cell>
          <cell r="J132">
            <v>4.8945420911357174E-2</v>
          </cell>
          <cell r="K132">
            <v>9.8674558104051863E-3</v>
          </cell>
          <cell r="L132">
            <v>1.8471585388952841E-2</v>
          </cell>
          <cell r="M132">
            <v>3.6708553311113924E-2</v>
          </cell>
        </row>
        <row r="133">
          <cell r="A133" t="str">
            <v xml:space="preserve">   Other Expenses</v>
          </cell>
          <cell r="H133">
            <v>0</v>
          </cell>
          <cell r="I133">
            <v>0</v>
          </cell>
          <cell r="J133">
            <v>2.1243098368266742E-2</v>
          </cell>
          <cell r="K133">
            <v>1.6452379736965123E-4</v>
          </cell>
          <cell r="L133">
            <v>0</v>
          </cell>
          <cell r="M133">
            <v>0</v>
          </cell>
        </row>
        <row r="134">
          <cell r="A134" t="str">
            <v>Total</v>
          </cell>
          <cell r="B134">
            <v>1</v>
          </cell>
          <cell r="C134">
            <v>1</v>
          </cell>
          <cell r="D134">
            <v>1</v>
          </cell>
          <cell r="E134">
            <v>0.99999999999999989</v>
          </cell>
          <cell r="F134">
            <v>0.99999999999999989</v>
          </cell>
          <cell r="G134">
            <v>1.0000000365734254</v>
          </cell>
          <cell r="H134">
            <v>1.0000000091433565</v>
          </cell>
          <cell r="I134">
            <v>0.99999999999999989</v>
          </cell>
          <cell r="J134">
            <v>1</v>
          </cell>
          <cell r="K134">
            <v>1.0000000000000002</v>
          </cell>
          <cell r="L134">
            <v>1</v>
          </cell>
          <cell r="M134">
            <v>1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FY 2025 Colo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12284C"/>
      </a:accent1>
      <a:accent2>
        <a:srgbClr val="FFC629"/>
      </a:accent2>
      <a:accent3>
        <a:srgbClr val="AD8B19"/>
      </a:accent3>
      <a:accent4>
        <a:srgbClr val="2E66C0"/>
      </a:accent4>
      <a:accent5>
        <a:srgbClr val="70AD47"/>
      </a:accent5>
      <a:accent6>
        <a:srgbClr val="90B0E4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F85E5-4969-45AE-9811-5BAF830E8FFB}">
  <dimension ref="A1:IW52"/>
  <sheetViews>
    <sheetView tabSelected="1" showOutlineSymbols="0" zoomScaleNormal="100" zoomScaleSheetLayoutView="87" workbookViewId="0">
      <selection activeCell="A24" sqref="A24"/>
    </sheetView>
  </sheetViews>
  <sheetFormatPr defaultColWidth="9.6640625" defaultRowHeight="15.75" x14ac:dyDescent="0.25"/>
  <cols>
    <col min="1" max="1" width="30.77734375" style="112" customWidth="1"/>
    <col min="2" max="2" width="2.77734375" style="112" customWidth="1"/>
    <col min="3" max="3" width="15.77734375" style="112" customWidth="1"/>
    <col min="4" max="4" width="2.77734375" style="112" customWidth="1"/>
    <col min="5" max="5" width="15.77734375" style="112" customWidth="1"/>
    <col min="6" max="257" width="9.6640625" style="112" customWidth="1"/>
    <col min="258" max="16384" width="9.6640625" style="112"/>
  </cols>
  <sheetData>
    <row r="1" spans="1:257" ht="23.25" x14ac:dyDescent="0.35">
      <c r="A1" s="251" t="s">
        <v>14</v>
      </c>
      <c r="B1" s="110"/>
      <c r="C1" s="109"/>
      <c r="D1" s="109"/>
      <c r="E1" s="109"/>
    </row>
    <row r="2" spans="1:257" ht="21" x14ac:dyDescent="0.35">
      <c r="A2" s="252" t="s">
        <v>90</v>
      </c>
      <c r="B2" s="110"/>
      <c r="C2" s="109"/>
      <c r="D2" s="109"/>
      <c r="E2" s="109"/>
    </row>
    <row r="3" spans="1:257" ht="18.75" x14ac:dyDescent="0.3">
      <c r="A3" s="253" t="s">
        <v>91</v>
      </c>
      <c r="B3" s="110"/>
      <c r="C3" s="109"/>
      <c r="D3" s="109"/>
      <c r="E3" s="109"/>
    </row>
    <row r="4" spans="1:257" ht="15.75" customHeight="1" x14ac:dyDescent="0.25">
      <c r="B4" s="110"/>
      <c r="C4" s="109"/>
      <c r="D4" s="109"/>
      <c r="E4" s="109"/>
    </row>
    <row r="5" spans="1:257" x14ac:dyDescent="0.25">
      <c r="A5" s="110" t="s">
        <v>39</v>
      </c>
      <c r="B5" s="110"/>
      <c r="C5" s="109"/>
      <c r="D5" s="109"/>
      <c r="E5" s="109"/>
    </row>
    <row r="6" spans="1:257" ht="15.75" customHeight="1" x14ac:dyDescent="0.25">
      <c r="A6" s="110"/>
      <c r="B6" s="110"/>
      <c r="C6" s="109"/>
      <c r="D6" s="109"/>
      <c r="E6" s="109"/>
    </row>
    <row r="7" spans="1:257" ht="15.75" customHeight="1" x14ac:dyDescent="0.25"/>
    <row r="8" spans="1:257" ht="45.75" thickBot="1" x14ac:dyDescent="0.3">
      <c r="A8" s="254" t="s">
        <v>92</v>
      </c>
      <c r="B8" s="254"/>
      <c r="C8" s="254" t="s">
        <v>93</v>
      </c>
      <c r="D8" s="254"/>
      <c r="E8" s="254" t="s">
        <v>94</v>
      </c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132"/>
      <c r="BG8" s="132"/>
      <c r="BH8" s="132"/>
      <c r="BI8" s="132"/>
      <c r="BJ8" s="132"/>
      <c r="BK8" s="132"/>
      <c r="BL8" s="132"/>
      <c r="BM8" s="132"/>
      <c r="BN8" s="132"/>
      <c r="BO8" s="132"/>
      <c r="BP8" s="132"/>
      <c r="BQ8" s="132"/>
      <c r="BR8" s="132"/>
      <c r="BS8" s="132"/>
      <c r="BT8" s="132"/>
      <c r="BU8" s="132"/>
      <c r="BV8" s="132"/>
      <c r="BW8" s="132"/>
      <c r="BX8" s="132"/>
      <c r="BY8" s="132"/>
      <c r="BZ8" s="132"/>
      <c r="CA8" s="132"/>
      <c r="CB8" s="132"/>
      <c r="CC8" s="132"/>
      <c r="CD8" s="132"/>
      <c r="CE8" s="132"/>
      <c r="CF8" s="132"/>
      <c r="CG8" s="132"/>
      <c r="CH8" s="132"/>
      <c r="CI8" s="132"/>
      <c r="CJ8" s="132"/>
      <c r="CK8" s="132"/>
      <c r="CL8" s="132"/>
      <c r="CM8" s="132"/>
      <c r="CN8" s="132"/>
      <c r="CO8" s="132"/>
      <c r="CP8" s="132"/>
      <c r="CQ8" s="132"/>
      <c r="CR8" s="132"/>
      <c r="CS8" s="132"/>
      <c r="CT8" s="132"/>
      <c r="CU8" s="132"/>
      <c r="CV8" s="132"/>
      <c r="CW8" s="132"/>
      <c r="CX8" s="132"/>
      <c r="CY8" s="132"/>
      <c r="CZ8" s="132"/>
      <c r="DA8" s="132"/>
      <c r="DB8" s="132"/>
      <c r="DC8" s="132"/>
      <c r="DD8" s="132"/>
      <c r="DE8" s="132"/>
      <c r="DF8" s="132"/>
      <c r="DG8" s="132"/>
      <c r="DH8" s="132"/>
      <c r="DI8" s="132"/>
      <c r="DJ8" s="132"/>
      <c r="DK8" s="132"/>
      <c r="DL8" s="132"/>
      <c r="DM8" s="132"/>
      <c r="DN8" s="132"/>
      <c r="DO8" s="132"/>
      <c r="DP8" s="132"/>
      <c r="DQ8" s="132"/>
      <c r="DR8" s="132"/>
      <c r="DS8" s="132"/>
      <c r="DT8" s="132"/>
      <c r="DU8" s="132"/>
      <c r="DV8" s="132"/>
      <c r="DW8" s="132"/>
      <c r="DX8" s="132"/>
      <c r="DY8" s="132"/>
      <c r="DZ8" s="132"/>
      <c r="EA8" s="132"/>
      <c r="EB8" s="132"/>
      <c r="EC8" s="132"/>
      <c r="ED8" s="132"/>
      <c r="EE8" s="132"/>
      <c r="EF8" s="132"/>
      <c r="EG8" s="132"/>
      <c r="EH8" s="132"/>
      <c r="EI8" s="132"/>
      <c r="EJ8" s="132"/>
      <c r="EK8" s="132"/>
      <c r="EL8" s="132"/>
      <c r="EM8" s="132"/>
      <c r="EN8" s="132"/>
      <c r="EO8" s="132"/>
      <c r="EP8" s="132"/>
      <c r="EQ8" s="132"/>
      <c r="ER8" s="132"/>
      <c r="ES8" s="132"/>
      <c r="ET8" s="132"/>
      <c r="EU8" s="132"/>
      <c r="EV8" s="132"/>
      <c r="EW8" s="132"/>
      <c r="EX8" s="132"/>
      <c r="EY8" s="132"/>
      <c r="EZ8" s="132"/>
      <c r="FA8" s="132"/>
      <c r="FB8" s="132"/>
      <c r="FC8" s="132"/>
      <c r="FD8" s="132"/>
      <c r="FE8" s="132"/>
      <c r="FF8" s="132"/>
      <c r="FG8" s="132"/>
      <c r="FH8" s="132"/>
      <c r="FI8" s="132"/>
      <c r="FJ8" s="132"/>
      <c r="FK8" s="132"/>
      <c r="FL8" s="132"/>
      <c r="FM8" s="132"/>
      <c r="FN8" s="132"/>
      <c r="FO8" s="132"/>
      <c r="FP8" s="132"/>
      <c r="FQ8" s="132"/>
      <c r="FR8" s="132"/>
      <c r="FS8" s="132"/>
      <c r="FT8" s="132"/>
      <c r="FU8" s="132"/>
      <c r="FV8" s="132"/>
      <c r="FW8" s="132"/>
      <c r="FX8" s="132"/>
      <c r="FY8" s="132"/>
      <c r="FZ8" s="132"/>
      <c r="GA8" s="132"/>
      <c r="GB8" s="132"/>
      <c r="GC8" s="132"/>
      <c r="GD8" s="132"/>
      <c r="GE8" s="132"/>
      <c r="GF8" s="132"/>
      <c r="GG8" s="132"/>
      <c r="GH8" s="132"/>
      <c r="GI8" s="132"/>
      <c r="GJ8" s="132"/>
      <c r="GK8" s="132"/>
      <c r="GL8" s="132"/>
      <c r="GM8" s="132"/>
      <c r="GN8" s="132"/>
      <c r="GO8" s="132"/>
      <c r="GP8" s="132"/>
      <c r="GQ8" s="132"/>
      <c r="GR8" s="132"/>
      <c r="GS8" s="132"/>
      <c r="GT8" s="132"/>
      <c r="GU8" s="132"/>
      <c r="GV8" s="132"/>
      <c r="GW8" s="132"/>
      <c r="GX8" s="132"/>
      <c r="GY8" s="132"/>
      <c r="GZ8" s="132"/>
      <c r="HA8" s="132"/>
      <c r="HB8" s="132"/>
      <c r="HC8" s="132"/>
      <c r="HD8" s="132"/>
      <c r="HE8" s="132"/>
      <c r="HF8" s="132"/>
      <c r="HG8" s="132"/>
      <c r="HH8" s="132"/>
      <c r="HI8" s="132"/>
      <c r="HJ8" s="132"/>
      <c r="HK8" s="132"/>
      <c r="HL8" s="132"/>
      <c r="HM8" s="132"/>
      <c r="HN8" s="132"/>
      <c r="HO8" s="132"/>
      <c r="HP8" s="132"/>
      <c r="HQ8" s="132"/>
      <c r="HR8" s="132"/>
      <c r="HS8" s="132"/>
      <c r="HT8" s="132"/>
      <c r="HU8" s="132"/>
      <c r="HV8" s="132"/>
      <c r="HW8" s="132"/>
      <c r="HX8" s="132"/>
      <c r="HY8" s="132"/>
      <c r="HZ8" s="132"/>
      <c r="IA8" s="132"/>
      <c r="IB8" s="132"/>
      <c r="IC8" s="132"/>
      <c r="ID8" s="132"/>
      <c r="IE8" s="132"/>
      <c r="IF8" s="132"/>
      <c r="IG8" s="132"/>
      <c r="IH8" s="132"/>
      <c r="II8" s="132"/>
      <c r="IJ8" s="132"/>
      <c r="IK8" s="132"/>
      <c r="IL8" s="132"/>
      <c r="IM8" s="132"/>
      <c r="IN8" s="132"/>
      <c r="IO8" s="132"/>
      <c r="IP8" s="132"/>
      <c r="IQ8" s="132"/>
      <c r="IR8" s="132"/>
      <c r="IS8" s="132"/>
      <c r="IT8" s="132"/>
      <c r="IU8" s="132"/>
      <c r="IV8" s="132"/>
      <c r="IW8" s="132"/>
    </row>
    <row r="9" spans="1:257" x14ac:dyDescent="0.25">
      <c r="A9" s="255"/>
      <c r="B9" s="256"/>
      <c r="C9" s="257"/>
      <c r="D9" s="183"/>
      <c r="E9" s="257"/>
    </row>
    <row r="10" spans="1:257" ht="15" customHeight="1" x14ac:dyDescent="0.25">
      <c r="A10" s="258" t="s">
        <v>11</v>
      </c>
      <c r="B10" s="259"/>
      <c r="C10" s="260">
        <v>250359445</v>
      </c>
      <c r="D10" s="261"/>
      <c r="E10" s="260">
        <v>250359445</v>
      </c>
      <c r="F10" s="262"/>
    </row>
    <row r="11" spans="1:257" ht="15" customHeight="1" x14ac:dyDescent="0.25">
      <c r="A11" s="258"/>
      <c r="B11" s="259"/>
      <c r="C11" s="263"/>
      <c r="D11" s="261"/>
      <c r="E11" s="263"/>
      <c r="F11" s="264"/>
    </row>
    <row r="12" spans="1:257" ht="15" customHeight="1" x14ac:dyDescent="0.25">
      <c r="A12" s="258" t="s">
        <v>95</v>
      </c>
      <c r="B12" s="259"/>
      <c r="C12" s="260">
        <v>2846002</v>
      </c>
      <c r="D12" s="261"/>
      <c r="E12" s="260">
        <v>2846002</v>
      </c>
      <c r="F12" s="264"/>
    </row>
    <row r="13" spans="1:257" ht="15" customHeight="1" x14ac:dyDescent="0.25">
      <c r="A13" s="258"/>
      <c r="B13" s="259"/>
      <c r="C13" s="265"/>
      <c r="D13" s="266"/>
      <c r="E13" s="265"/>
      <c r="F13" s="267"/>
    </row>
    <row r="14" spans="1:257" ht="15" customHeight="1" x14ac:dyDescent="0.25">
      <c r="A14" s="258" t="s">
        <v>96</v>
      </c>
      <c r="B14" s="259"/>
      <c r="C14" s="268">
        <v>99326799</v>
      </c>
      <c r="D14" s="266"/>
      <c r="E14" s="268">
        <v>99326799</v>
      </c>
      <c r="F14" s="269"/>
    </row>
    <row r="15" spans="1:257" ht="15" customHeight="1" x14ac:dyDescent="0.25">
      <c r="A15" s="258"/>
      <c r="B15" s="259"/>
      <c r="C15" s="265"/>
      <c r="D15" s="266"/>
      <c r="E15" s="265"/>
      <c r="F15" s="269"/>
    </row>
    <row r="16" spans="1:257" ht="15" customHeight="1" x14ac:dyDescent="0.25">
      <c r="A16" s="258" t="s">
        <v>97</v>
      </c>
      <c r="B16" s="259"/>
      <c r="C16" s="268">
        <v>12000</v>
      </c>
      <c r="D16" s="266"/>
      <c r="E16" s="268">
        <v>12000</v>
      </c>
      <c r="F16" s="269"/>
    </row>
    <row r="17" spans="1:6" ht="15" customHeight="1" x14ac:dyDescent="0.25">
      <c r="A17" s="258"/>
      <c r="B17" s="259"/>
      <c r="C17" s="265"/>
      <c r="D17" s="266"/>
      <c r="E17" s="265"/>
      <c r="F17" s="269"/>
    </row>
    <row r="18" spans="1:6" ht="15" customHeight="1" x14ac:dyDescent="0.25">
      <c r="A18" s="258" t="s">
        <v>98</v>
      </c>
      <c r="B18" s="259"/>
      <c r="C18" s="268">
        <v>51750917</v>
      </c>
      <c r="D18" s="270"/>
      <c r="E18" s="268">
        <v>51750917</v>
      </c>
      <c r="F18" s="269"/>
    </row>
    <row r="19" spans="1:6" ht="15" customHeight="1" x14ac:dyDescent="0.25">
      <c r="A19" s="258"/>
      <c r="B19" s="259"/>
      <c r="C19" s="271"/>
      <c r="D19" s="270"/>
      <c r="E19" s="271"/>
      <c r="F19" s="269"/>
    </row>
    <row r="20" spans="1:6" ht="15" customHeight="1" x14ac:dyDescent="0.25">
      <c r="A20" s="258" t="s">
        <v>99</v>
      </c>
      <c r="B20" s="259"/>
      <c r="C20" s="268">
        <v>16616504</v>
      </c>
      <c r="D20" s="270"/>
      <c r="E20" s="268">
        <v>16616504</v>
      </c>
      <c r="F20" s="269"/>
    </row>
    <row r="21" spans="1:6" ht="15" customHeight="1" x14ac:dyDescent="0.25">
      <c r="A21" s="258"/>
      <c r="B21" s="259"/>
      <c r="C21" s="271"/>
      <c r="D21" s="270"/>
      <c r="E21" s="271"/>
      <c r="F21" s="269"/>
    </row>
    <row r="22" spans="1:6" ht="15" customHeight="1" x14ac:dyDescent="0.25">
      <c r="A22" s="258" t="s">
        <v>100</v>
      </c>
      <c r="B22" s="259"/>
      <c r="C22" s="268">
        <v>10801618</v>
      </c>
      <c r="D22" s="270"/>
      <c r="E22" s="268">
        <v>10801618</v>
      </c>
      <c r="F22" s="269"/>
    </row>
    <row r="23" spans="1:6" x14ac:dyDescent="0.25">
      <c r="A23" s="259"/>
      <c r="B23" s="259"/>
      <c r="C23" s="272"/>
      <c r="D23" s="272"/>
      <c r="E23" s="272"/>
      <c r="F23" s="273"/>
    </row>
    <row r="24" spans="1:6" x14ac:dyDescent="0.25">
      <c r="A24" s="259"/>
      <c r="B24" s="259"/>
      <c r="C24" s="272"/>
      <c r="D24" s="272"/>
      <c r="E24" s="272"/>
      <c r="F24" s="273"/>
    </row>
    <row r="25" spans="1:6" x14ac:dyDescent="0.25">
      <c r="A25" s="259" t="s">
        <v>101</v>
      </c>
      <c r="B25" s="259"/>
      <c r="C25" s="272"/>
      <c r="D25" s="272"/>
      <c r="E25" s="272"/>
      <c r="F25" s="273"/>
    </row>
    <row r="26" spans="1:6" x14ac:dyDescent="0.25">
      <c r="A26" s="145"/>
      <c r="B26" s="145"/>
      <c r="C26" s="274"/>
      <c r="D26" s="274"/>
      <c r="E26" s="274"/>
      <c r="F26" s="273"/>
    </row>
    <row r="27" spans="1:6" x14ac:dyDescent="0.25">
      <c r="A27" s="145"/>
      <c r="B27" s="145"/>
      <c r="C27" s="274"/>
      <c r="D27" s="274"/>
      <c r="E27" s="274"/>
      <c r="F27" s="273"/>
    </row>
    <row r="28" spans="1:6" x14ac:dyDescent="0.25">
      <c r="A28" s="145"/>
      <c r="B28" s="145"/>
      <c r="C28" s="274"/>
      <c r="D28" s="274"/>
      <c r="E28" s="274"/>
      <c r="F28" s="273"/>
    </row>
    <row r="29" spans="1:6" x14ac:dyDescent="0.25">
      <c r="A29" s="132"/>
      <c r="B29" s="132"/>
      <c r="C29" s="274"/>
      <c r="D29" s="274"/>
      <c r="E29" s="274"/>
      <c r="F29" s="273"/>
    </row>
    <row r="30" spans="1:6" x14ac:dyDescent="0.25">
      <c r="A30" s="132"/>
      <c r="B30" s="132"/>
      <c r="C30" s="274"/>
      <c r="D30" s="274"/>
      <c r="E30" s="274"/>
      <c r="F30" s="273"/>
    </row>
    <row r="31" spans="1:6" x14ac:dyDescent="0.25">
      <c r="A31" s="132"/>
      <c r="B31" s="132"/>
      <c r="C31" s="274"/>
      <c r="D31" s="274"/>
      <c r="E31" s="274"/>
      <c r="F31" s="273"/>
    </row>
    <row r="32" spans="1:6" x14ac:dyDescent="0.25">
      <c r="A32" s="132"/>
      <c r="B32" s="132"/>
      <c r="C32" s="274"/>
      <c r="D32" s="274"/>
      <c r="E32" s="274"/>
      <c r="F32" s="274"/>
    </row>
    <row r="33" spans="1:6" x14ac:dyDescent="0.25">
      <c r="A33" s="132"/>
      <c r="B33" s="132"/>
      <c r="C33" s="274"/>
      <c r="D33" s="274"/>
      <c r="E33" s="274"/>
      <c r="F33" s="274"/>
    </row>
    <row r="34" spans="1:6" x14ac:dyDescent="0.25">
      <c r="A34" s="132"/>
      <c r="B34" s="132"/>
      <c r="C34" s="274"/>
      <c r="D34" s="274"/>
      <c r="E34" s="274"/>
      <c r="F34" s="274"/>
    </row>
    <row r="35" spans="1:6" x14ac:dyDescent="0.25">
      <c r="A35" s="132"/>
      <c r="B35" s="132"/>
      <c r="C35" s="274"/>
      <c r="D35" s="274"/>
      <c r="E35" s="274"/>
      <c r="F35" s="274"/>
    </row>
    <row r="36" spans="1:6" x14ac:dyDescent="0.25">
      <c r="C36" s="274"/>
      <c r="D36" s="274"/>
      <c r="E36" s="274"/>
      <c r="F36" s="274"/>
    </row>
    <row r="37" spans="1:6" x14ac:dyDescent="0.25">
      <c r="C37" s="274"/>
      <c r="D37" s="274"/>
      <c r="E37" s="274"/>
      <c r="F37" s="274"/>
    </row>
    <row r="38" spans="1:6" x14ac:dyDescent="0.25">
      <c r="C38" s="274"/>
      <c r="D38" s="274"/>
      <c r="E38" s="274"/>
      <c r="F38" s="274"/>
    </row>
    <row r="39" spans="1:6" x14ac:dyDescent="0.25">
      <c r="C39" s="274"/>
      <c r="D39" s="274"/>
      <c r="E39" s="274"/>
      <c r="F39" s="274"/>
    </row>
    <row r="40" spans="1:6" x14ac:dyDescent="0.25">
      <c r="C40" s="274"/>
      <c r="D40" s="274"/>
      <c r="E40" s="274"/>
      <c r="F40" s="274"/>
    </row>
    <row r="41" spans="1:6" x14ac:dyDescent="0.25">
      <c r="C41" s="274"/>
      <c r="D41" s="274"/>
      <c r="E41" s="274"/>
      <c r="F41" s="274"/>
    </row>
    <row r="42" spans="1:6" x14ac:dyDescent="0.25">
      <c r="C42" s="274"/>
      <c r="D42" s="274"/>
      <c r="E42" s="274"/>
      <c r="F42" s="274"/>
    </row>
    <row r="43" spans="1:6" x14ac:dyDescent="0.25">
      <c r="C43" s="274"/>
      <c r="D43" s="274"/>
      <c r="E43" s="274"/>
      <c r="F43" s="274"/>
    </row>
    <row r="44" spans="1:6" x14ac:dyDescent="0.25">
      <c r="C44" s="274"/>
      <c r="D44" s="274"/>
      <c r="E44" s="274"/>
      <c r="F44" s="274"/>
    </row>
    <row r="45" spans="1:6" x14ac:dyDescent="0.25">
      <c r="C45" s="274"/>
      <c r="D45" s="274"/>
      <c r="E45" s="274"/>
      <c r="F45" s="274"/>
    </row>
    <row r="52" spans="5:5" x14ac:dyDescent="0.25">
      <c r="E52" s="130"/>
    </row>
  </sheetData>
  <printOptions horizontalCentered="1"/>
  <pageMargins left="0.5" right="0.5" top="0.5" bottom="0.5" header="0.5" footer="0.5"/>
  <pageSetup orientation="portrait" r:id="rId1"/>
  <headerFooter alignWithMargins="0">
    <oddFooter xml:space="preserve">&amp;C&amp;"Times New Roman,Regular"&amp;10 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B0F92-7165-4BA9-8BD2-0737447767A2}">
  <sheetPr>
    <pageSetUpPr fitToPage="1"/>
  </sheetPr>
  <dimension ref="A1:J50"/>
  <sheetViews>
    <sheetView zoomScaleNormal="100" workbookViewId="0">
      <selection activeCell="G41" sqref="G41"/>
    </sheetView>
  </sheetViews>
  <sheetFormatPr defaultRowHeight="15.75" x14ac:dyDescent="0.25"/>
  <cols>
    <col min="1" max="1" width="33.77734375" style="112" customWidth="1"/>
    <col min="2" max="2" width="2" style="112" customWidth="1"/>
    <col min="3" max="3" width="18.6640625" style="112" customWidth="1"/>
    <col min="4" max="4" width="2" style="112" customWidth="1"/>
    <col min="5" max="5" width="15.77734375" style="112" customWidth="1"/>
    <col min="6" max="6" width="2" style="112" customWidth="1"/>
    <col min="7" max="7" width="15.77734375" style="112" customWidth="1"/>
    <col min="8" max="8" width="28.77734375" style="147" bestFit="1" customWidth="1"/>
    <col min="9" max="9" width="8.88671875" style="112"/>
    <col min="10" max="10" width="12.44140625" style="275" bestFit="1" customWidth="1"/>
    <col min="11" max="16384" width="8.88671875" style="112"/>
  </cols>
  <sheetData>
    <row r="1" spans="1:10" ht="23.25" x14ac:dyDescent="0.35">
      <c r="A1" s="251" t="s">
        <v>14</v>
      </c>
      <c r="B1" s="251"/>
      <c r="C1" s="251"/>
      <c r="D1" s="251"/>
      <c r="E1" s="109"/>
      <c r="F1" s="109"/>
      <c r="G1" s="145"/>
    </row>
    <row r="2" spans="1:10" ht="21" x14ac:dyDescent="0.35">
      <c r="A2" s="252" t="s">
        <v>11</v>
      </c>
      <c r="B2" s="252"/>
      <c r="C2" s="252"/>
      <c r="D2" s="252"/>
      <c r="E2" s="276"/>
      <c r="F2" s="276"/>
      <c r="G2" s="277"/>
    </row>
    <row r="3" spans="1:10" ht="18.75" x14ac:dyDescent="0.3">
      <c r="A3" s="253" t="s">
        <v>102</v>
      </c>
      <c r="B3" s="253"/>
      <c r="C3" s="253"/>
      <c r="D3" s="253"/>
      <c r="E3" s="109"/>
      <c r="F3" s="109"/>
      <c r="G3" s="145"/>
    </row>
    <row r="4" spans="1:10" ht="15" customHeight="1" x14ac:dyDescent="0.3">
      <c r="A4" s="278"/>
      <c r="B4" s="253"/>
      <c r="C4" s="253"/>
      <c r="D4" s="253"/>
      <c r="E4" s="109"/>
      <c r="F4" s="109"/>
      <c r="G4" s="145"/>
    </row>
    <row r="5" spans="1:10" x14ac:dyDescent="0.25">
      <c r="A5" s="110" t="s">
        <v>39</v>
      </c>
      <c r="B5" s="110"/>
      <c r="C5" s="110"/>
      <c r="D5" s="110"/>
      <c r="E5" s="109"/>
      <c r="F5" s="109"/>
      <c r="G5" s="145"/>
    </row>
    <row r="6" spans="1:10" ht="18" x14ac:dyDescent="0.25">
      <c r="A6" s="279"/>
      <c r="B6" s="110"/>
      <c r="C6" s="110"/>
      <c r="D6" s="110"/>
      <c r="E6" s="109"/>
      <c r="F6" s="109"/>
      <c r="G6" s="145"/>
      <c r="H6" s="280"/>
      <c r="I6" s="280"/>
      <c r="J6" s="281"/>
    </row>
    <row r="7" spans="1:10" ht="18.75" thickBot="1" x14ac:dyDescent="0.35">
      <c r="A7" s="282" t="s">
        <v>103</v>
      </c>
      <c r="C7" s="282" t="s">
        <v>104</v>
      </c>
      <c r="E7" s="282" t="s">
        <v>71</v>
      </c>
      <c r="F7" s="283"/>
      <c r="G7" s="283"/>
      <c r="H7" s="284"/>
      <c r="I7" s="285"/>
      <c r="J7" s="281"/>
    </row>
    <row r="8" spans="1:10" ht="18" x14ac:dyDescent="0.3">
      <c r="A8" s="283"/>
      <c r="B8" s="286"/>
      <c r="C8" s="283"/>
      <c r="D8" s="286"/>
      <c r="E8" s="283"/>
      <c r="F8" s="283"/>
      <c r="G8" s="283"/>
      <c r="H8" s="284"/>
      <c r="I8" s="285"/>
      <c r="J8" s="281"/>
    </row>
    <row r="9" spans="1:10" x14ac:dyDescent="0.25">
      <c r="A9" s="287" t="s">
        <v>44</v>
      </c>
      <c r="B9" s="286"/>
      <c r="C9" s="283"/>
      <c r="D9" s="286"/>
      <c r="E9" s="283"/>
      <c r="F9" s="283"/>
      <c r="G9" s="283"/>
    </row>
    <row r="10" spans="1:10" ht="18" customHeight="1" x14ac:dyDescent="0.25">
      <c r="A10" s="288" t="s">
        <v>105</v>
      </c>
      <c r="C10" s="289" t="s">
        <v>106</v>
      </c>
      <c r="E10" s="290">
        <v>400000</v>
      </c>
      <c r="F10" s="283"/>
      <c r="G10" s="291"/>
    </row>
    <row r="11" spans="1:10" ht="18" customHeight="1" x14ac:dyDescent="0.25">
      <c r="A11" s="288" t="s">
        <v>107</v>
      </c>
      <c r="C11" s="289" t="s">
        <v>108</v>
      </c>
      <c r="E11" s="292">
        <v>17500</v>
      </c>
      <c r="F11" s="283"/>
      <c r="G11" s="291"/>
    </row>
    <row r="12" spans="1:10" ht="18" customHeight="1" x14ac:dyDescent="0.3">
      <c r="A12" s="288" t="s">
        <v>109</v>
      </c>
      <c r="C12" s="289" t="s">
        <v>110</v>
      </c>
      <c r="E12" s="292">
        <v>13000</v>
      </c>
      <c r="F12" s="293"/>
      <c r="G12" s="291"/>
      <c r="H12" s="284"/>
      <c r="I12" s="285"/>
      <c r="J12" s="294"/>
    </row>
    <row r="13" spans="1:10" ht="18" customHeight="1" x14ac:dyDescent="0.3">
      <c r="A13" s="288" t="s">
        <v>111</v>
      </c>
      <c r="C13" s="289" t="s">
        <v>112</v>
      </c>
      <c r="E13" s="292">
        <v>46274</v>
      </c>
      <c r="F13" s="293"/>
      <c r="G13" s="291"/>
      <c r="H13" s="284"/>
      <c r="I13" s="285"/>
      <c r="J13" s="294"/>
    </row>
    <row r="14" spans="1:10" ht="18" customHeight="1" x14ac:dyDescent="0.3">
      <c r="A14" s="288" t="s">
        <v>113</v>
      </c>
      <c r="C14" s="289" t="s">
        <v>114</v>
      </c>
      <c r="E14" s="292">
        <v>43290</v>
      </c>
      <c r="F14" s="293"/>
      <c r="G14" s="293"/>
      <c r="H14" s="284"/>
      <c r="I14" s="285"/>
      <c r="J14" s="294"/>
    </row>
    <row r="15" spans="1:10" ht="18" customHeight="1" x14ac:dyDescent="0.3">
      <c r="A15" s="288" t="s">
        <v>115</v>
      </c>
      <c r="C15" s="289" t="s">
        <v>116</v>
      </c>
      <c r="E15" s="292">
        <v>240000</v>
      </c>
      <c r="F15" s="293"/>
      <c r="G15" s="293"/>
      <c r="H15" s="284"/>
      <c r="I15" s="285"/>
      <c r="J15" s="294"/>
    </row>
    <row r="16" spans="1:10" ht="18" customHeight="1" x14ac:dyDescent="0.3">
      <c r="A16" s="288" t="s">
        <v>117</v>
      </c>
      <c r="B16" s="147"/>
      <c r="C16" s="289" t="s">
        <v>118</v>
      </c>
      <c r="D16" s="147"/>
      <c r="E16" s="295">
        <v>22000</v>
      </c>
      <c r="F16" s="296"/>
      <c r="G16" s="296"/>
      <c r="H16" s="284"/>
      <c r="I16" s="285"/>
      <c r="J16" s="294"/>
    </row>
    <row r="17" spans="1:10" ht="18" customHeight="1" x14ac:dyDescent="0.3">
      <c r="A17" s="288" t="s">
        <v>119</v>
      </c>
      <c r="B17" s="147"/>
      <c r="C17" s="289" t="s">
        <v>120</v>
      </c>
      <c r="D17" s="147"/>
      <c r="E17" s="295">
        <v>252000</v>
      </c>
      <c r="F17" s="296"/>
      <c r="G17" s="296"/>
      <c r="H17" s="284"/>
      <c r="I17" s="285"/>
      <c r="J17" s="294"/>
    </row>
    <row r="18" spans="1:10" ht="18" customHeight="1" x14ac:dyDescent="0.3">
      <c r="A18" s="288" t="s">
        <v>121</v>
      </c>
      <c r="B18" s="147"/>
      <c r="C18" s="289" t="s">
        <v>122</v>
      </c>
      <c r="D18" s="147"/>
      <c r="E18" s="295">
        <v>197000</v>
      </c>
      <c r="F18" s="296"/>
      <c r="G18" s="296"/>
      <c r="H18" s="284"/>
      <c r="I18" s="285"/>
      <c r="J18" s="294"/>
    </row>
    <row r="19" spans="1:10" ht="18" x14ac:dyDescent="0.3">
      <c r="A19" s="288" t="s">
        <v>123</v>
      </c>
      <c r="B19" s="147"/>
      <c r="C19" s="289" t="s">
        <v>124</v>
      </c>
      <c r="D19" s="147"/>
      <c r="E19" s="295">
        <v>25000</v>
      </c>
      <c r="F19" s="296"/>
      <c r="G19" s="296"/>
      <c r="H19" s="284"/>
      <c r="I19" s="297"/>
      <c r="J19" s="294"/>
    </row>
    <row r="20" spans="1:10" ht="18" x14ac:dyDescent="0.3">
      <c r="A20" s="298"/>
      <c r="B20" s="147"/>
      <c r="C20" s="299"/>
      <c r="D20" s="147"/>
      <c r="E20" s="300"/>
      <c r="F20" s="296"/>
      <c r="G20" s="296"/>
      <c r="H20" s="284"/>
      <c r="I20" s="285"/>
      <c r="J20" s="294"/>
    </row>
    <row r="21" spans="1:10" ht="18" x14ac:dyDescent="0.3">
      <c r="A21" s="301" t="s">
        <v>125</v>
      </c>
      <c r="B21" s="147"/>
      <c r="C21" s="147"/>
      <c r="D21" s="147"/>
      <c r="E21" s="302">
        <f>SUM(E10:E20)</f>
        <v>1256064</v>
      </c>
      <c r="F21" s="303"/>
      <c r="G21" s="303"/>
      <c r="H21" s="284"/>
      <c r="I21" s="285"/>
      <c r="J21" s="281"/>
    </row>
    <row r="22" spans="1:10" ht="18" x14ac:dyDescent="0.3">
      <c r="A22" s="301"/>
      <c r="B22" s="147"/>
      <c r="C22" s="147"/>
      <c r="D22" s="147"/>
      <c r="E22" s="303"/>
      <c r="F22" s="303"/>
      <c r="G22" s="303"/>
      <c r="H22" s="284"/>
      <c r="I22" s="285"/>
      <c r="J22" s="281"/>
    </row>
    <row r="23" spans="1:10" x14ac:dyDescent="0.25">
      <c r="A23" s="301" t="s">
        <v>126</v>
      </c>
      <c r="B23" s="147"/>
      <c r="C23" s="147"/>
      <c r="D23" s="147"/>
      <c r="E23" s="296"/>
      <c r="F23" s="296"/>
      <c r="G23" s="296"/>
    </row>
    <row r="24" spans="1:10" x14ac:dyDescent="0.25">
      <c r="A24" s="288" t="s">
        <v>127</v>
      </c>
      <c r="C24" s="289" t="s">
        <v>128</v>
      </c>
      <c r="E24" s="292">
        <v>25000</v>
      </c>
      <c r="F24" s="296"/>
      <c r="G24" s="296"/>
    </row>
    <row r="25" spans="1:10" ht="18" customHeight="1" x14ac:dyDescent="0.25">
      <c r="A25" s="288" t="s">
        <v>129</v>
      </c>
      <c r="C25" s="289" t="s">
        <v>130</v>
      </c>
      <c r="E25" s="292">
        <v>170000</v>
      </c>
      <c r="F25" s="296"/>
      <c r="G25" s="296"/>
    </row>
    <row r="26" spans="1:10" ht="18" customHeight="1" x14ac:dyDescent="0.25">
      <c r="A26" s="288" t="s">
        <v>131</v>
      </c>
      <c r="C26" s="289" t="s">
        <v>132</v>
      </c>
      <c r="E26" s="292">
        <v>35000</v>
      </c>
      <c r="F26" s="296"/>
      <c r="G26" s="296"/>
    </row>
    <row r="27" spans="1:10" ht="18" customHeight="1" x14ac:dyDescent="0.25">
      <c r="A27" s="288" t="s">
        <v>133</v>
      </c>
      <c r="C27" s="289" t="s">
        <v>134</v>
      </c>
      <c r="E27" s="296">
        <v>12000</v>
      </c>
      <c r="F27" s="296"/>
      <c r="G27" s="296"/>
    </row>
    <row r="28" spans="1:10" ht="18" x14ac:dyDescent="0.3">
      <c r="A28" s="298"/>
      <c r="B28" s="147"/>
      <c r="C28" s="299"/>
      <c r="D28" s="147"/>
      <c r="E28" s="300"/>
      <c r="F28" s="296"/>
      <c r="G28" s="296"/>
      <c r="H28" s="284"/>
      <c r="I28" s="285"/>
      <c r="J28" s="294"/>
    </row>
    <row r="29" spans="1:10" ht="18" x14ac:dyDescent="0.3">
      <c r="A29" s="301" t="s">
        <v>135</v>
      </c>
      <c r="E29" s="302">
        <f>SUM(E24:E28)</f>
        <v>242000</v>
      </c>
      <c r="F29" s="303"/>
      <c r="G29" s="303"/>
      <c r="H29" s="284"/>
      <c r="I29" s="285"/>
      <c r="J29" s="294"/>
    </row>
    <row r="30" spans="1:10" ht="18" x14ac:dyDescent="0.3">
      <c r="A30" s="304"/>
      <c r="E30" s="296"/>
      <c r="F30" s="296"/>
      <c r="G30" s="296"/>
      <c r="H30" s="284"/>
      <c r="I30" s="285"/>
      <c r="J30" s="294"/>
    </row>
    <row r="31" spans="1:10" ht="18" x14ac:dyDescent="0.3">
      <c r="A31" s="301" t="s">
        <v>48</v>
      </c>
      <c r="E31" s="296"/>
      <c r="F31" s="296"/>
      <c r="G31" s="296"/>
      <c r="H31" s="305"/>
      <c r="I31" s="297"/>
      <c r="J31" s="281"/>
    </row>
    <row r="32" spans="1:10" ht="18" customHeight="1" x14ac:dyDescent="0.3">
      <c r="A32" s="288" t="s">
        <v>136</v>
      </c>
      <c r="C32" s="289" t="s">
        <v>137</v>
      </c>
      <c r="E32" s="295">
        <v>168000</v>
      </c>
      <c r="F32" s="296"/>
      <c r="G32" s="296"/>
      <c r="H32" s="305"/>
      <c r="I32" s="297"/>
      <c r="J32" s="281"/>
    </row>
    <row r="33" spans="1:10" ht="18" customHeight="1" x14ac:dyDescent="0.3">
      <c r="A33" s="288" t="s">
        <v>138</v>
      </c>
      <c r="C33" s="289" t="s">
        <v>139</v>
      </c>
      <c r="E33" s="295">
        <v>62000</v>
      </c>
      <c r="F33" s="296"/>
      <c r="G33" s="296"/>
      <c r="H33" s="305"/>
      <c r="I33" s="297"/>
      <c r="J33" s="281"/>
    </row>
    <row r="34" spans="1:10" ht="18" customHeight="1" x14ac:dyDescent="0.3">
      <c r="A34" s="288" t="s">
        <v>140</v>
      </c>
      <c r="C34" s="289" t="s">
        <v>141</v>
      </c>
      <c r="E34" s="295">
        <v>460000</v>
      </c>
      <c r="F34" s="296"/>
      <c r="G34" s="296"/>
      <c r="H34" s="305"/>
      <c r="I34" s="297"/>
      <c r="J34" s="281"/>
    </row>
    <row r="35" spans="1:10" ht="18" x14ac:dyDescent="0.3">
      <c r="A35" s="298"/>
      <c r="B35" s="147"/>
      <c r="C35" s="299"/>
      <c r="D35" s="147"/>
      <c r="E35" s="300"/>
      <c r="F35" s="296"/>
      <c r="G35" s="296"/>
      <c r="H35" s="305"/>
      <c r="I35" s="297"/>
      <c r="J35" s="281"/>
    </row>
    <row r="36" spans="1:10" ht="18" x14ac:dyDescent="0.3">
      <c r="A36" s="301" t="s">
        <v>142</v>
      </c>
      <c r="C36" s="299"/>
      <c r="E36" s="302">
        <f>SUM(E32:E35)</f>
        <v>690000</v>
      </c>
      <c r="F36" s="296"/>
      <c r="G36" s="296"/>
      <c r="H36" s="305"/>
      <c r="I36" s="285"/>
    </row>
    <row r="37" spans="1:10" ht="18" x14ac:dyDescent="0.3">
      <c r="A37" s="301"/>
      <c r="C37" s="299"/>
      <c r="E37" s="303"/>
      <c r="F37" s="296"/>
      <c r="G37" s="296"/>
      <c r="H37" s="305"/>
      <c r="I37" s="285"/>
    </row>
    <row r="38" spans="1:10" ht="18" x14ac:dyDescent="0.3">
      <c r="A38" s="301" t="s">
        <v>49</v>
      </c>
      <c r="C38" s="299"/>
      <c r="E38" s="296"/>
      <c r="F38" s="296"/>
      <c r="G38" s="296"/>
      <c r="H38" s="305"/>
      <c r="I38" s="285"/>
    </row>
    <row r="39" spans="1:10" ht="18" x14ac:dyDescent="0.3">
      <c r="A39" s="288" t="s">
        <v>143</v>
      </c>
      <c r="C39" s="289" t="s">
        <v>144</v>
      </c>
      <c r="E39" s="295">
        <v>75000</v>
      </c>
      <c r="F39" s="296"/>
      <c r="G39" s="296"/>
      <c r="H39" s="305"/>
      <c r="I39" s="285"/>
    </row>
    <row r="40" spans="1:10" s="275" customFormat="1" ht="18" x14ac:dyDescent="0.3">
      <c r="A40" s="288" t="s">
        <v>145</v>
      </c>
      <c r="B40" s="112"/>
      <c r="C40" s="289" t="s">
        <v>146</v>
      </c>
      <c r="D40" s="112"/>
      <c r="E40" s="295">
        <v>130000</v>
      </c>
      <c r="F40" s="296"/>
      <c r="G40" s="296"/>
      <c r="H40" s="305"/>
      <c r="I40" s="297"/>
    </row>
    <row r="41" spans="1:10" s="275" customFormat="1" ht="18" x14ac:dyDescent="0.3">
      <c r="A41" s="298"/>
      <c r="B41" s="147"/>
      <c r="C41" s="299"/>
      <c r="D41" s="147"/>
      <c r="E41" s="300"/>
      <c r="F41" s="296"/>
      <c r="G41" s="296"/>
      <c r="H41" s="305"/>
      <c r="I41" s="297"/>
    </row>
    <row r="42" spans="1:10" s="275" customFormat="1" ht="18" x14ac:dyDescent="0.3">
      <c r="A42" s="301" t="s">
        <v>147</v>
      </c>
      <c r="B42" s="112"/>
      <c r="C42" s="299"/>
      <c r="D42" s="112"/>
      <c r="E42" s="302">
        <f>SUM(E39:E41)</f>
        <v>205000</v>
      </c>
      <c r="F42" s="296"/>
      <c r="G42" s="296"/>
      <c r="H42" s="284"/>
      <c r="I42" s="285"/>
    </row>
    <row r="43" spans="1:10" s="275" customFormat="1" ht="18.75" thickBot="1" x14ac:dyDescent="0.35">
      <c r="A43" s="301"/>
      <c r="B43" s="112"/>
      <c r="C43" s="299"/>
      <c r="D43" s="112"/>
      <c r="E43" s="303"/>
      <c r="F43" s="296"/>
      <c r="G43" s="296"/>
      <c r="H43" s="284"/>
      <c r="I43" s="285"/>
    </row>
    <row r="44" spans="1:10" s="275" customFormat="1" ht="16.5" thickBot="1" x14ac:dyDescent="0.3">
      <c r="A44" s="301" t="s">
        <v>148</v>
      </c>
      <c r="B44" s="112"/>
      <c r="C44" s="112"/>
      <c r="D44" s="112"/>
      <c r="E44" s="306">
        <f>+E36+E29+E21+E42</f>
        <v>2393064</v>
      </c>
      <c r="F44" s="307"/>
      <c r="G44" s="307"/>
      <c r="H44" s="147"/>
      <c r="I44" s="112"/>
    </row>
    <row r="45" spans="1:10" s="275" customFormat="1" ht="16.5" thickTop="1" x14ac:dyDescent="0.25">
      <c r="A45" s="112"/>
      <c r="B45" s="112"/>
      <c r="C45" s="112"/>
      <c r="D45" s="112"/>
      <c r="E45" s="308"/>
      <c r="F45" s="309"/>
      <c r="G45" s="309"/>
      <c r="H45" s="147"/>
      <c r="I45" s="112"/>
    </row>
    <row r="46" spans="1:10" s="275" customFormat="1" x14ac:dyDescent="0.25">
      <c r="A46" s="112"/>
      <c r="B46" s="112"/>
      <c r="C46" s="112"/>
      <c r="D46" s="112"/>
      <c r="E46" s="310"/>
      <c r="F46" s="311"/>
      <c r="G46" s="311"/>
      <c r="H46" s="147"/>
      <c r="I46" s="112"/>
    </row>
    <row r="47" spans="1:10" s="275" customFormat="1" ht="18" x14ac:dyDescent="0.3">
      <c r="A47" s="112"/>
      <c r="B47" s="112"/>
      <c r="C47" s="112"/>
      <c r="D47" s="112"/>
      <c r="E47" s="182"/>
      <c r="F47" s="112"/>
      <c r="G47" s="112"/>
      <c r="H47" s="284"/>
      <c r="I47" s="297"/>
    </row>
    <row r="48" spans="1:10" s="275" customFormat="1" ht="18" x14ac:dyDescent="0.3">
      <c r="A48" s="112"/>
      <c r="B48" s="112"/>
      <c r="C48" s="112"/>
      <c r="D48" s="112"/>
      <c r="E48" s="182"/>
      <c r="F48" s="112"/>
      <c r="G48" s="112"/>
      <c r="H48" s="284"/>
      <c r="I48" s="285"/>
    </row>
    <row r="49" spans="1:9" s="275" customFormat="1" ht="18" x14ac:dyDescent="0.3">
      <c r="A49" s="112"/>
      <c r="B49" s="112"/>
      <c r="C49" s="112"/>
      <c r="D49" s="112"/>
      <c r="E49" s="112"/>
      <c r="F49" s="112"/>
      <c r="G49" s="112"/>
      <c r="H49" s="284"/>
      <c r="I49" s="297"/>
    </row>
    <row r="50" spans="1:9" s="275" customFormat="1" ht="18" x14ac:dyDescent="0.3">
      <c r="A50" s="112"/>
      <c r="B50" s="112"/>
      <c r="C50" s="112"/>
      <c r="D50" s="112"/>
      <c r="E50" s="112"/>
      <c r="F50" s="112"/>
      <c r="G50" s="112"/>
      <c r="H50" s="284"/>
      <c r="I50" s="285"/>
    </row>
  </sheetData>
  <printOptions horizontalCentered="1"/>
  <pageMargins left="0.3" right="0.3" top="0.5" bottom="0.5" header="0.5" footer="0.5"/>
  <pageSetup scale="9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5C2DD-1A8C-4806-9706-91B654DF2961}">
  <dimension ref="A1:IY28"/>
  <sheetViews>
    <sheetView showOutlineSymbols="0" zoomScaleNormal="100" zoomScaleSheetLayoutView="100" workbookViewId="0">
      <selection activeCell="C18" sqref="C18"/>
    </sheetView>
  </sheetViews>
  <sheetFormatPr defaultColWidth="9.6640625" defaultRowHeight="12.75" x14ac:dyDescent="0.2"/>
  <cols>
    <col min="1" max="1" width="15.77734375" style="147" customWidth="1"/>
    <col min="2" max="2" width="2" style="147" customWidth="1"/>
    <col min="3" max="3" width="27.77734375" style="147" customWidth="1"/>
    <col min="4" max="4" width="2" style="147" customWidth="1"/>
    <col min="5" max="5" width="15.77734375" style="147" customWidth="1"/>
    <col min="6" max="6" width="2" style="147" customWidth="1"/>
    <col min="7" max="7" width="15.77734375" style="147" customWidth="1"/>
    <col min="8" max="9" width="1.6640625" style="147" customWidth="1"/>
    <col min="10" max="16384" width="9.6640625" style="147"/>
  </cols>
  <sheetData>
    <row r="1" spans="1:259" ht="28.5" x14ac:dyDescent="0.45">
      <c r="A1" s="312" t="s">
        <v>14</v>
      </c>
      <c r="B1" s="313"/>
      <c r="C1" s="314"/>
      <c r="D1" s="314"/>
      <c r="E1" s="314"/>
      <c r="F1" s="314"/>
      <c r="G1" s="314"/>
    </row>
    <row r="2" spans="1:259" ht="24.75" x14ac:dyDescent="0.4">
      <c r="A2" s="189" t="s">
        <v>95</v>
      </c>
      <c r="B2" s="313"/>
      <c r="C2" s="314"/>
      <c r="D2" s="314"/>
      <c r="E2" s="314"/>
      <c r="F2" s="314"/>
      <c r="G2" s="314"/>
    </row>
    <row r="3" spans="1:259" ht="21.75" x14ac:dyDescent="0.35">
      <c r="A3" s="315" t="s">
        <v>149</v>
      </c>
      <c r="B3" s="313"/>
      <c r="C3" s="314"/>
      <c r="D3" s="314"/>
      <c r="E3" s="314"/>
      <c r="F3" s="314"/>
      <c r="G3" s="314"/>
    </row>
    <row r="4" spans="1:259" ht="15" customHeight="1" x14ac:dyDescent="0.35">
      <c r="A4" s="315"/>
      <c r="B4" s="313"/>
      <c r="C4" s="314"/>
      <c r="D4" s="314"/>
      <c r="E4" s="314"/>
      <c r="F4" s="314"/>
      <c r="G4" s="314"/>
    </row>
    <row r="5" spans="1:259" ht="18.75" x14ac:dyDescent="0.3">
      <c r="A5" s="316" t="s">
        <v>34</v>
      </c>
      <c r="B5" s="313"/>
      <c r="C5" s="314"/>
      <c r="D5" s="314"/>
      <c r="E5" s="314"/>
      <c r="F5" s="314"/>
      <c r="G5" s="314"/>
    </row>
    <row r="6" spans="1:259" ht="15" customHeight="1" x14ac:dyDescent="0.2">
      <c r="A6" s="314"/>
      <c r="B6" s="314"/>
      <c r="C6" s="314"/>
      <c r="D6" s="314"/>
      <c r="E6" s="314"/>
      <c r="F6" s="314"/>
      <c r="G6" s="314"/>
    </row>
    <row r="7" spans="1:259" ht="15" customHeight="1" x14ac:dyDescent="0.2">
      <c r="B7" s="313"/>
      <c r="C7" s="314"/>
      <c r="D7" s="314"/>
      <c r="E7" s="314"/>
      <c r="F7" s="314"/>
      <c r="G7" s="314"/>
    </row>
    <row r="8" spans="1:259" ht="15" customHeight="1" x14ac:dyDescent="0.2"/>
    <row r="9" spans="1:259" s="183" customFormat="1" ht="15" customHeight="1" thickBot="1" x14ac:dyDescent="0.3">
      <c r="A9" s="317" t="s">
        <v>150</v>
      </c>
      <c r="B9" s="317"/>
      <c r="C9" s="317" t="s">
        <v>151</v>
      </c>
      <c r="D9" s="317"/>
      <c r="E9" s="317" t="s">
        <v>9</v>
      </c>
      <c r="F9" s="317"/>
      <c r="G9" s="317" t="s">
        <v>152</v>
      </c>
      <c r="H9" s="256"/>
      <c r="I9" s="256"/>
      <c r="J9" s="256"/>
      <c r="K9" s="256"/>
      <c r="L9" s="256"/>
      <c r="M9" s="256"/>
      <c r="N9" s="256"/>
      <c r="O9" s="256"/>
      <c r="P9" s="256"/>
      <c r="Q9" s="256"/>
      <c r="R9" s="256"/>
      <c r="S9" s="256"/>
      <c r="T9" s="256"/>
      <c r="U9" s="256"/>
      <c r="V9" s="256"/>
      <c r="W9" s="256"/>
      <c r="X9" s="256"/>
      <c r="Y9" s="256"/>
      <c r="Z9" s="256"/>
      <c r="AA9" s="256"/>
      <c r="AB9" s="256"/>
      <c r="AC9" s="256"/>
      <c r="AD9" s="256"/>
      <c r="AE9" s="256"/>
      <c r="AF9" s="256"/>
      <c r="AG9" s="256"/>
      <c r="AH9" s="256"/>
      <c r="AI9" s="256"/>
      <c r="AJ9" s="256"/>
      <c r="AK9" s="256"/>
      <c r="AL9" s="256"/>
      <c r="AM9" s="256"/>
      <c r="AN9" s="256"/>
      <c r="AO9" s="256"/>
      <c r="AP9" s="256"/>
      <c r="AQ9" s="256"/>
      <c r="AR9" s="256"/>
      <c r="AS9" s="256"/>
      <c r="AT9" s="256"/>
      <c r="AU9" s="256"/>
      <c r="AV9" s="256"/>
      <c r="AW9" s="256"/>
      <c r="AX9" s="256"/>
      <c r="AY9" s="256"/>
      <c r="AZ9" s="256"/>
      <c r="BA9" s="256"/>
      <c r="BB9" s="256"/>
      <c r="BC9" s="256"/>
      <c r="BD9" s="256"/>
      <c r="BE9" s="256"/>
      <c r="BF9" s="256"/>
      <c r="BG9" s="256"/>
      <c r="BH9" s="256"/>
      <c r="BI9" s="256"/>
      <c r="BJ9" s="256"/>
      <c r="BK9" s="256"/>
      <c r="BL9" s="256"/>
      <c r="BM9" s="256"/>
      <c r="BN9" s="256"/>
      <c r="BO9" s="256"/>
      <c r="BP9" s="256"/>
      <c r="BQ9" s="256"/>
      <c r="BR9" s="256"/>
      <c r="BS9" s="256"/>
      <c r="BT9" s="256"/>
      <c r="BU9" s="256"/>
      <c r="BV9" s="256"/>
      <c r="BW9" s="256"/>
      <c r="BX9" s="256"/>
      <c r="BY9" s="256"/>
      <c r="BZ9" s="256"/>
      <c r="CA9" s="256"/>
      <c r="CB9" s="256"/>
      <c r="CC9" s="256"/>
      <c r="CD9" s="256"/>
      <c r="CE9" s="256"/>
      <c r="CF9" s="256"/>
      <c r="CG9" s="256"/>
      <c r="CH9" s="256"/>
      <c r="CI9" s="256"/>
      <c r="CJ9" s="256"/>
      <c r="CK9" s="256"/>
      <c r="CL9" s="256"/>
      <c r="CM9" s="256"/>
      <c r="CN9" s="256"/>
      <c r="CO9" s="256"/>
      <c r="CP9" s="256"/>
      <c r="CQ9" s="256"/>
      <c r="CR9" s="256"/>
      <c r="CS9" s="256"/>
      <c r="CT9" s="256"/>
      <c r="CU9" s="256"/>
      <c r="CV9" s="256"/>
      <c r="CW9" s="256"/>
      <c r="CX9" s="256"/>
      <c r="CY9" s="256"/>
      <c r="CZ9" s="256"/>
      <c r="DA9" s="256"/>
      <c r="DB9" s="256"/>
      <c r="DC9" s="256"/>
      <c r="DD9" s="256"/>
      <c r="DE9" s="256"/>
      <c r="DF9" s="256"/>
      <c r="DG9" s="256"/>
      <c r="DH9" s="256"/>
      <c r="DI9" s="256"/>
      <c r="DJ9" s="256"/>
      <c r="DK9" s="256"/>
      <c r="DL9" s="256"/>
      <c r="DM9" s="256"/>
      <c r="DN9" s="256"/>
      <c r="DO9" s="256"/>
      <c r="DP9" s="256"/>
      <c r="DQ9" s="256"/>
      <c r="DR9" s="256"/>
      <c r="DS9" s="256"/>
      <c r="DT9" s="256"/>
      <c r="DU9" s="256"/>
      <c r="DV9" s="256"/>
      <c r="DW9" s="256"/>
      <c r="DX9" s="256"/>
      <c r="DY9" s="256"/>
      <c r="DZ9" s="256"/>
      <c r="EA9" s="256"/>
      <c r="EB9" s="256"/>
      <c r="EC9" s="256"/>
      <c r="ED9" s="256"/>
      <c r="EE9" s="256"/>
      <c r="EF9" s="256"/>
      <c r="EG9" s="256"/>
      <c r="EH9" s="256"/>
      <c r="EI9" s="256"/>
      <c r="EJ9" s="256"/>
      <c r="EK9" s="256"/>
      <c r="EL9" s="256"/>
      <c r="EM9" s="256"/>
      <c r="EN9" s="256"/>
      <c r="EO9" s="256"/>
      <c r="EP9" s="256"/>
      <c r="EQ9" s="256"/>
      <c r="ER9" s="256"/>
      <c r="ES9" s="256"/>
      <c r="ET9" s="256"/>
      <c r="EU9" s="256"/>
      <c r="EV9" s="256"/>
      <c r="EW9" s="256"/>
      <c r="EX9" s="256"/>
      <c r="EY9" s="256"/>
      <c r="EZ9" s="256"/>
      <c r="FA9" s="256"/>
      <c r="FB9" s="256"/>
      <c r="FC9" s="256"/>
      <c r="FD9" s="256"/>
      <c r="FE9" s="256"/>
      <c r="FF9" s="256"/>
      <c r="FG9" s="256"/>
      <c r="FH9" s="256"/>
      <c r="FI9" s="256"/>
      <c r="FJ9" s="256"/>
      <c r="FK9" s="256"/>
      <c r="FL9" s="256"/>
      <c r="FM9" s="256"/>
      <c r="FN9" s="256"/>
      <c r="FO9" s="256"/>
      <c r="FP9" s="256"/>
      <c r="FQ9" s="256"/>
      <c r="FR9" s="256"/>
      <c r="FS9" s="256"/>
      <c r="FT9" s="256"/>
      <c r="FU9" s="256"/>
      <c r="FV9" s="256"/>
      <c r="FW9" s="256"/>
      <c r="FX9" s="256"/>
      <c r="FY9" s="256"/>
      <c r="FZ9" s="256"/>
      <c r="GA9" s="256"/>
      <c r="GB9" s="256"/>
      <c r="GC9" s="256"/>
      <c r="GD9" s="256"/>
      <c r="GE9" s="256"/>
      <c r="GF9" s="256"/>
      <c r="GG9" s="256"/>
      <c r="GH9" s="256"/>
      <c r="GI9" s="256"/>
      <c r="GJ9" s="256"/>
      <c r="GK9" s="256"/>
      <c r="GL9" s="256"/>
      <c r="GM9" s="256"/>
      <c r="GN9" s="256"/>
      <c r="GO9" s="256"/>
      <c r="GP9" s="256"/>
      <c r="GQ9" s="256"/>
      <c r="GR9" s="256"/>
      <c r="GS9" s="256"/>
      <c r="GT9" s="256"/>
      <c r="GU9" s="256"/>
      <c r="GV9" s="256"/>
      <c r="GW9" s="256"/>
      <c r="GX9" s="256"/>
      <c r="GY9" s="256"/>
      <c r="GZ9" s="256"/>
      <c r="HA9" s="256"/>
      <c r="HB9" s="256"/>
      <c r="HC9" s="256"/>
      <c r="HD9" s="256"/>
      <c r="HE9" s="256"/>
      <c r="HF9" s="256"/>
      <c r="HG9" s="256"/>
      <c r="HH9" s="256"/>
      <c r="HI9" s="256"/>
      <c r="HJ9" s="256"/>
      <c r="HK9" s="256"/>
      <c r="HL9" s="256"/>
      <c r="HM9" s="256"/>
      <c r="HN9" s="256"/>
      <c r="HO9" s="256"/>
      <c r="HP9" s="256"/>
      <c r="HQ9" s="256"/>
      <c r="HR9" s="256"/>
      <c r="HS9" s="256"/>
      <c r="HT9" s="256"/>
      <c r="HU9" s="256"/>
      <c r="HV9" s="256"/>
      <c r="HW9" s="256"/>
      <c r="HX9" s="256"/>
      <c r="HY9" s="256"/>
      <c r="HZ9" s="256"/>
      <c r="IA9" s="256"/>
      <c r="IB9" s="256"/>
      <c r="IC9" s="256"/>
      <c r="ID9" s="256"/>
      <c r="IE9" s="256"/>
      <c r="IF9" s="256"/>
      <c r="IG9" s="256"/>
      <c r="IH9" s="256"/>
      <c r="II9" s="256"/>
      <c r="IJ9" s="256"/>
      <c r="IK9" s="256"/>
      <c r="IL9" s="256"/>
      <c r="IM9" s="256"/>
      <c r="IN9" s="256"/>
      <c r="IO9" s="256"/>
      <c r="IP9" s="256"/>
      <c r="IQ9" s="256"/>
      <c r="IR9" s="256"/>
      <c r="IS9" s="256"/>
      <c r="IT9" s="256"/>
      <c r="IU9" s="256"/>
      <c r="IV9" s="256"/>
      <c r="IW9" s="256"/>
      <c r="IX9" s="256"/>
      <c r="IY9" s="256"/>
    </row>
    <row r="10" spans="1:259" s="183" customFormat="1" ht="15" customHeight="1" x14ac:dyDescent="0.25">
      <c r="A10" s="318"/>
      <c r="B10" s="256"/>
      <c r="C10" s="319"/>
      <c r="E10" s="319"/>
      <c r="G10" s="319"/>
    </row>
    <row r="11" spans="1:259" ht="15" customHeight="1" x14ac:dyDescent="0.25">
      <c r="A11" s="320" t="s">
        <v>153</v>
      </c>
      <c r="B11" s="256"/>
      <c r="C11" s="321" t="s">
        <v>154</v>
      </c>
      <c r="D11" s="183"/>
      <c r="E11" s="322">
        <v>3185129</v>
      </c>
      <c r="F11" s="272"/>
      <c r="G11" s="322">
        <v>2296980</v>
      </c>
    </row>
    <row r="12" spans="1:259" ht="15" customHeight="1" x14ac:dyDescent="0.25">
      <c r="A12" s="321"/>
      <c r="B12" s="183"/>
      <c r="C12" s="321" t="s">
        <v>155</v>
      </c>
      <c r="D12" s="183"/>
      <c r="E12" s="322">
        <v>3185129</v>
      </c>
      <c r="F12" s="272"/>
      <c r="G12" s="322">
        <v>2302845</v>
      </c>
    </row>
    <row r="13" spans="1:259" ht="15" customHeight="1" x14ac:dyDescent="0.25">
      <c r="A13" s="183"/>
      <c r="B13" s="183"/>
      <c r="C13" s="183"/>
      <c r="D13" s="183"/>
      <c r="E13" s="323"/>
      <c r="F13" s="272"/>
      <c r="G13" s="324"/>
    </row>
    <row r="14" spans="1:259" ht="15" customHeight="1" x14ac:dyDescent="0.25">
      <c r="A14" s="320" t="s">
        <v>156</v>
      </c>
      <c r="B14" s="256"/>
      <c r="C14" s="321" t="s">
        <v>154</v>
      </c>
      <c r="D14" s="183"/>
      <c r="E14" s="322">
        <v>3034108</v>
      </c>
      <c r="F14" s="272"/>
      <c r="G14" s="325">
        <f>E14</f>
        <v>3034108</v>
      </c>
    </row>
    <row r="15" spans="1:259" ht="15" customHeight="1" x14ac:dyDescent="0.25">
      <c r="A15" s="321"/>
      <c r="B15" s="183"/>
      <c r="C15" s="321" t="s">
        <v>155</v>
      </c>
      <c r="D15" s="183"/>
      <c r="E15" s="322">
        <v>3034108</v>
      </c>
      <c r="F15" s="272"/>
      <c r="G15" s="325">
        <f>E15</f>
        <v>3034108</v>
      </c>
    </row>
    <row r="16" spans="1:259" ht="15" customHeight="1" x14ac:dyDescent="0.25">
      <c r="A16" s="183"/>
      <c r="B16" s="183"/>
      <c r="C16" s="183"/>
      <c r="D16" s="183"/>
      <c r="E16" s="323"/>
      <c r="F16" s="272"/>
      <c r="G16" s="324"/>
    </row>
    <row r="17" spans="1:7" ht="15" customHeight="1" x14ac:dyDescent="0.25">
      <c r="A17" s="320" t="s">
        <v>157</v>
      </c>
      <c r="B17" s="256"/>
      <c r="C17" s="321" t="s">
        <v>154</v>
      </c>
      <c r="D17" s="183"/>
      <c r="E17" s="322">
        <v>2850333</v>
      </c>
      <c r="F17" s="272"/>
      <c r="G17" s="325"/>
    </row>
    <row r="18" spans="1:7" ht="15" customHeight="1" x14ac:dyDescent="0.25">
      <c r="A18" s="321"/>
      <c r="B18" s="183"/>
      <c r="C18" s="321" t="s">
        <v>155</v>
      </c>
      <c r="D18" s="183"/>
      <c r="E18" s="322">
        <v>2850333</v>
      </c>
      <c r="F18" s="272"/>
      <c r="G18" s="325"/>
    </row>
    <row r="19" spans="1:7" ht="15" customHeight="1" x14ac:dyDescent="0.25">
      <c r="A19" s="183"/>
      <c r="B19" s="183"/>
      <c r="C19" s="183"/>
      <c r="D19" s="183"/>
      <c r="E19" s="323"/>
      <c r="F19" s="272"/>
      <c r="G19" s="324"/>
    </row>
    <row r="20" spans="1:7" ht="15" customHeight="1" x14ac:dyDescent="0.25">
      <c r="A20" s="183"/>
      <c r="B20" s="183"/>
      <c r="C20" s="183"/>
      <c r="D20" s="183"/>
      <c r="E20" s="323"/>
      <c r="F20" s="272"/>
      <c r="G20" s="324"/>
    </row>
    <row r="21" spans="1:7" ht="15" customHeight="1" x14ac:dyDescent="0.2"/>
    <row r="22" spans="1:7" ht="15" customHeight="1" x14ac:dyDescent="0.25">
      <c r="A22" s="183" t="s">
        <v>158</v>
      </c>
    </row>
    <row r="23" spans="1:7" ht="15" customHeight="1" x14ac:dyDescent="0.25">
      <c r="A23" s="183" t="s">
        <v>159</v>
      </c>
    </row>
    <row r="24" spans="1:7" ht="15" customHeight="1" x14ac:dyDescent="0.2">
      <c r="C24" s="314"/>
      <c r="D24" s="314"/>
      <c r="E24" s="314"/>
      <c r="F24" s="314"/>
    </row>
    <row r="25" spans="1:7" ht="15" customHeight="1" x14ac:dyDescent="0.25">
      <c r="A25" s="259" t="s">
        <v>160</v>
      </c>
      <c r="B25" s="314"/>
      <c r="C25" s="314"/>
      <c r="D25" s="314"/>
      <c r="E25" s="314"/>
      <c r="F25" s="314"/>
      <c r="G25" s="314"/>
    </row>
    <row r="26" spans="1:7" ht="15" customHeight="1" x14ac:dyDescent="0.25">
      <c r="A26" s="259" t="s">
        <v>161</v>
      </c>
    </row>
    <row r="27" spans="1:7" ht="15" customHeight="1" x14ac:dyDescent="0.25">
      <c r="A27" s="259" t="s">
        <v>162</v>
      </c>
    </row>
    <row r="28" spans="1:7" ht="15" customHeight="1" x14ac:dyDescent="0.25">
      <c r="A28" s="259" t="s">
        <v>163</v>
      </c>
    </row>
  </sheetData>
  <printOptions horizontalCentered="1"/>
  <pageMargins left="0.5" right="0.5" top="0.5" bottom="0.5" header="0.5" footer="0.5"/>
  <pageSetup scale="83" orientation="portrait" r:id="rId1"/>
  <headerFooter alignWithMargins="0">
    <oddFooter xml:space="preserve">&amp;C&amp;"Times New Roman,Regular" 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658CB-6164-44B3-B7A5-B96F0A1F78B8}">
  <dimension ref="B1:H25"/>
  <sheetViews>
    <sheetView showOutlineSymbols="0" zoomScaleNormal="100" zoomScaleSheetLayoutView="100" workbookViewId="0">
      <selection activeCell="B36" sqref="B36"/>
    </sheetView>
  </sheetViews>
  <sheetFormatPr defaultColWidth="9.6640625" defaultRowHeight="12.75" x14ac:dyDescent="0.2"/>
  <cols>
    <col min="1" max="1" width="9.6640625" style="147"/>
    <col min="2" max="2" width="15.77734375" style="299" customWidth="1"/>
    <col min="3" max="3" width="2" style="299" customWidth="1"/>
    <col min="4" max="4" width="38.109375" style="147" customWidth="1"/>
    <col min="5" max="5" width="2" style="147" customWidth="1"/>
    <col min="6" max="6" width="15.77734375" style="147" customWidth="1"/>
    <col min="7" max="7" width="2" style="147" customWidth="1"/>
    <col min="8" max="8" width="15.77734375" style="147" customWidth="1"/>
    <col min="9" max="16384" width="9.6640625" style="147"/>
  </cols>
  <sheetData>
    <row r="1" spans="2:8" ht="28.5" x14ac:dyDescent="0.45">
      <c r="B1" s="326" t="s">
        <v>14</v>
      </c>
      <c r="C1" s="313"/>
      <c r="D1" s="314"/>
      <c r="E1" s="314"/>
      <c r="F1" s="314"/>
      <c r="G1" s="314"/>
      <c r="H1" s="314"/>
    </row>
    <row r="2" spans="2:8" ht="24.75" x14ac:dyDescent="0.4">
      <c r="B2" s="189" t="s">
        <v>96</v>
      </c>
      <c r="C2" s="313"/>
      <c r="D2" s="314"/>
      <c r="E2" s="314"/>
      <c r="F2" s="314"/>
      <c r="G2" s="314"/>
      <c r="H2" s="314"/>
    </row>
    <row r="3" spans="2:8" ht="22.5" x14ac:dyDescent="0.35">
      <c r="B3" s="327" t="s">
        <v>149</v>
      </c>
      <c r="C3" s="313"/>
      <c r="D3" s="314"/>
      <c r="E3" s="314"/>
      <c r="F3" s="314"/>
      <c r="G3" s="314"/>
      <c r="H3" s="314"/>
    </row>
    <row r="4" spans="2:8" ht="15" customHeight="1" x14ac:dyDescent="0.35">
      <c r="B4" s="327"/>
      <c r="C4" s="313"/>
      <c r="D4" s="314"/>
      <c r="E4" s="314"/>
      <c r="F4" s="314"/>
      <c r="G4" s="314"/>
      <c r="H4" s="314"/>
    </row>
    <row r="5" spans="2:8" ht="18.75" x14ac:dyDescent="0.3">
      <c r="B5" s="316" t="s">
        <v>34</v>
      </c>
      <c r="C5" s="313"/>
      <c r="D5" s="314"/>
      <c r="E5" s="314"/>
      <c r="F5" s="314"/>
      <c r="G5" s="314"/>
      <c r="H5" s="314"/>
    </row>
    <row r="6" spans="2:8" ht="15" customHeight="1" x14ac:dyDescent="0.2">
      <c r="B6" s="314"/>
      <c r="C6" s="314"/>
      <c r="D6" s="314"/>
      <c r="E6" s="314"/>
      <c r="F6" s="314"/>
      <c r="G6" s="314"/>
      <c r="H6" s="314"/>
    </row>
    <row r="7" spans="2:8" ht="15" customHeight="1" x14ac:dyDescent="0.2">
      <c r="B7" s="147"/>
      <c r="C7" s="313"/>
      <c r="D7" s="314"/>
      <c r="E7" s="314"/>
      <c r="F7" s="314"/>
      <c r="G7" s="314"/>
      <c r="H7" s="314"/>
    </row>
    <row r="8" spans="2:8" ht="15" customHeight="1" x14ac:dyDescent="0.2"/>
    <row r="9" spans="2:8" ht="15" customHeight="1" thickBot="1" x14ac:dyDescent="0.3">
      <c r="B9" s="317" t="s">
        <v>150</v>
      </c>
      <c r="C9" s="317"/>
      <c r="D9" s="317" t="s">
        <v>164</v>
      </c>
      <c r="E9" s="317"/>
      <c r="F9" s="317" t="s">
        <v>9</v>
      </c>
      <c r="G9" s="317"/>
      <c r="H9" s="317" t="s">
        <v>165</v>
      </c>
    </row>
    <row r="10" spans="2:8" ht="15" customHeight="1" x14ac:dyDescent="0.25">
      <c r="B10" s="318"/>
      <c r="C10" s="256"/>
      <c r="D10" s="319"/>
      <c r="E10" s="183"/>
      <c r="F10" s="319"/>
      <c r="G10" s="183"/>
      <c r="H10" s="319"/>
    </row>
    <row r="11" spans="2:8" ht="18" customHeight="1" x14ac:dyDescent="0.25">
      <c r="B11" s="320" t="s">
        <v>153</v>
      </c>
      <c r="C11" s="256"/>
      <c r="D11" s="321" t="s">
        <v>166</v>
      </c>
      <c r="E11" s="183"/>
      <c r="F11" s="325">
        <v>77479672</v>
      </c>
      <c r="G11" s="272"/>
      <c r="H11" s="325">
        <v>77212293</v>
      </c>
    </row>
    <row r="12" spans="2:8" ht="18" customHeight="1" x14ac:dyDescent="0.25">
      <c r="B12" s="321"/>
      <c r="C12" s="183"/>
      <c r="D12" s="321" t="s">
        <v>155</v>
      </c>
      <c r="E12" s="183"/>
      <c r="F12" s="325">
        <v>77479672</v>
      </c>
      <c r="G12" s="272"/>
      <c r="H12" s="325">
        <v>76941888</v>
      </c>
    </row>
    <row r="13" spans="2:8" ht="18" customHeight="1" x14ac:dyDescent="0.25">
      <c r="B13" s="183"/>
      <c r="C13" s="183"/>
      <c r="D13" s="183"/>
      <c r="E13" s="183"/>
      <c r="F13" s="324"/>
      <c r="G13" s="272"/>
      <c r="H13" s="324"/>
    </row>
    <row r="14" spans="2:8" ht="18" customHeight="1" x14ac:dyDescent="0.25">
      <c r="B14" s="320" t="s">
        <v>156</v>
      </c>
      <c r="C14" s="256"/>
      <c r="D14" s="321" t="s">
        <v>166</v>
      </c>
      <c r="E14" s="183"/>
      <c r="F14" s="325">
        <v>97598778</v>
      </c>
      <c r="G14" s="272"/>
      <c r="H14" s="325">
        <f>F14</f>
        <v>97598778</v>
      </c>
    </row>
    <row r="15" spans="2:8" ht="18" customHeight="1" x14ac:dyDescent="0.25">
      <c r="B15" s="321"/>
      <c r="C15" s="183"/>
      <c r="D15" s="321" t="s">
        <v>155</v>
      </c>
      <c r="E15" s="183"/>
      <c r="F15" s="325">
        <v>97598778</v>
      </c>
      <c r="G15" s="272"/>
      <c r="H15" s="325">
        <f>F15</f>
        <v>97598778</v>
      </c>
    </row>
    <row r="16" spans="2:8" ht="18" customHeight="1" x14ac:dyDescent="0.25">
      <c r="B16" s="183"/>
      <c r="C16" s="183"/>
      <c r="D16" s="183"/>
      <c r="E16" s="183"/>
      <c r="F16" s="324"/>
      <c r="G16" s="272"/>
      <c r="H16" s="324"/>
    </row>
    <row r="17" spans="2:8" ht="18" customHeight="1" x14ac:dyDescent="0.25">
      <c r="B17" s="320" t="s">
        <v>157</v>
      </c>
      <c r="C17" s="256"/>
      <c r="D17" s="321" t="s">
        <v>166</v>
      </c>
      <c r="E17" s="183"/>
      <c r="F17" s="325">
        <v>99326799</v>
      </c>
      <c r="G17" s="272"/>
      <c r="H17" s="325"/>
    </row>
    <row r="18" spans="2:8" ht="18" customHeight="1" x14ac:dyDescent="0.25">
      <c r="B18" s="321"/>
      <c r="C18" s="183"/>
      <c r="D18" s="321" t="s">
        <v>155</v>
      </c>
      <c r="E18" s="183"/>
      <c r="F18" s="325">
        <v>99326799</v>
      </c>
      <c r="G18" s="272"/>
      <c r="H18" s="325"/>
    </row>
    <row r="19" spans="2:8" ht="18" customHeight="1" x14ac:dyDescent="0.25">
      <c r="B19" s="183"/>
      <c r="C19" s="183"/>
      <c r="D19" s="183"/>
      <c r="E19" s="183"/>
      <c r="F19" s="324"/>
      <c r="G19" s="272"/>
      <c r="H19" s="324"/>
    </row>
    <row r="20" spans="2:8" ht="15" customHeight="1" x14ac:dyDescent="0.25">
      <c r="B20" s="259" t="s">
        <v>167</v>
      </c>
      <c r="C20" s="259"/>
      <c r="D20" s="183"/>
      <c r="E20" s="183"/>
      <c r="F20" s="183"/>
      <c r="G20" s="183"/>
      <c r="H20" s="183"/>
    </row>
    <row r="24" spans="2:8" ht="15" x14ac:dyDescent="0.25">
      <c r="B24" s="259" t="s">
        <v>168</v>
      </c>
    </row>
    <row r="25" spans="2:8" ht="15" x14ac:dyDescent="0.25">
      <c r="B25" s="259" t="s">
        <v>169</v>
      </c>
    </row>
  </sheetData>
  <printOptions horizontalCentered="1"/>
  <pageMargins left="0.5" right="0.5" top="0.5" bottom="0.5" header="0.5" footer="0.5"/>
  <pageSetup scale="8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BAED0-83FC-4E61-A419-A3CE6E5C64DE}">
  <dimension ref="A1:IY27"/>
  <sheetViews>
    <sheetView showOutlineSymbols="0" zoomScaleNormal="100" zoomScaleSheetLayoutView="100" workbookViewId="0">
      <selection activeCell="C19" sqref="C19"/>
    </sheetView>
  </sheetViews>
  <sheetFormatPr defaultColWidth="9.6640625" defaultRowHeight="12.75" x14ac:dyDescent="0.2"/>
  <cols>
    <col min="1" max="1" width="15.77734375" style="147" customWidth="1"/>
    <col min="2" max="2" width="2" style="147" customWidth="1"/>
    <col min="3" max="3" width="27.77734375" style="147" customWidth="1"/>
    <col min="4" max="4" width="2" style="147" customWidth="1"/>
    <col min="5" max="5" width="15.77734375" style="147" customWidth="1"/>
    <col min="6" max="6" width="2" style="147" customWidth="1"/>
    <col min="7" max="7" width="15.77734375" style="147" customWidth="1"/>
    <col min="8" max="9" width="1.6640625" style="147" customWidth="1"/>
    <col min="10" max="16384" width="9.6640625" style="147"/>
  </cols>
  <sheetData>
    <row r="1" spans="1:259" ht="28.5" x14ac:dyDescent="0.45">
      <c r="A1" s="312" t="s">
        <v>14</v>
      </c>
      <c r="B1" s="313"/>
      <c r="C1" s="314"/>
      <c r="D1" s="314"/>
      <c r="E1" s="314"/>
      <c r="F1" s="314"/>
      <c r="G1" s="314"/>
    </row>
    <row r="2" spans="1:259" ht="24.75" x14ac:dyDescent="0.4">
      <c r="A2" s="189" t="s">
        <v>97</v>
      </c>
      <c r="B2" s="313"/>
      <c r="C2" s="314"/>
      <c r="D2" s="314"/>
      <c r="E2" s="314"/>
      <c r="F2" s="314"/>
      <c r="G2" s="314"/>
    </row>
    <row r="3" spans="1:259" ht="21.75" x14ac:dyDescent="0.35">
      <c r="A3" s="315" t="s">
        <v>149</v>
      </c>
      <c r="B3" s="313"/>
      <c r="C3" s="314"/>
      <c r="D3" s="314"/>
      <c r="E3" s="314"/>
      <c r="F3" s="314"/>
      <c r="G3" s="314"/>
    </row>
    <row r="4" spans="1:259" ht="15" customHeight="1" x14ac:dyDescent="0.35">
      <c r="A4" s="315"/>
      <c r="B4" s="313"/>
      <c r="C4" s="314"/>
      <c r="D4" s="314"/>
      <c r="E4" s="314"/>
      <c r="F4" s="314"/>
      <c r="G4" s="314"/>
    </row>
    <row r="5" spans="1:259" ht="18.75" x14ac:dyDescent="0.3">
      <c r="A5" s="316" t="s">
        <v>34</v>
      </c>
      <c r="B5" s="313"/>
      <c r="C5" s="314"/>
      <c r="D5" s="314"/>
      <c r="E5" s="314"/>
      <c r="F5" s="314"/>
      <c r="G5" s="314"/>
    </row>
    <row r="6" spans="1:259" ht="15" customHeight="1" x14ac:dyDescent="0.2">
      <c r="A6" s="314"/>
      <c r="B6" s="314"/>
      <c r="C6" s="314"/>
      <c r="D6" s="314"/>
      <c r="E6" s="314"/>
      <c r="F6" s="314"/>
      <c r="G6" s="314"/>
    </row>
    <row r="7" spans="1:259" ht="15" customHeight="1" x14ac:dyDescent="0.2">
      <c r="B7" s="313"/>
      <c r="C7" s="314"/>
      <c r="D7" s="314"/>
      <c r="E7" s="314"/>
      <c r="F7" s="314"/>
      <c r="G7" s="314"/>
    </row>
    <row r="8" spans="1:259" ht="15" customHeight="1" x14ac:dyDescent="0.2"/>
    <row r="9" spans="1:259" s="183" customFormat="1" ht="15" customHeight="1" thickBot="1" x14ac:dyDescent="0.3">
      <c r="A9" s="317" t="s">
        <v>150</v>
      </c>
      <c r="B9" s="317"/>
      <c r="C9" s="317" t="s">
        <v>151</v>
      </c>
      <c r="D9" s="317"/>
      <c r="E9" s="317" t="s">
        <v>9</v>
      </c>
      <c r="F9" s="317"/>
      <c r="G9" s="317" t="s">
        <v>152</v>
      </c>
      <c r="H9" s="256"/>
      <c r="I9" s="256"/>
      <c r="J9" s="256"/>
      <c r="K9" s="256"/>
      <c r="L9" s="256"/>
      <c r="M9" s="256"/>
      <c r="N9" s="256"/>
      <c r="O9" s="256"/>
      <c r="P9" s="256"/>
      <c r="Q9" s="256"/>
      <c r="R9" s="256"/>
      <c r="S9" s="256"/>
      <c r="T9" s="256"/>
      <c r="U9" s="256"/>
      <c r="V9" s="256"/>
      <c r="W9" s="256"/>
      <c r="X9" s="256"/>
      <c r="Y9" s="256"/>
      <c r="Z9" s="256"/>
      <c r="AA9" s="256"/>
      <c r="AB9" s="256"/>
      <c r="AC9" s="256"/>
      <c r="AD9" s="256"/>
      <c r="AE9" s="256"/>
      <c r="AF9" s="256"/>
      <c r="AG9" s="256"/>
      <c r="AH9" s="256"/>
      <c r="AI9" s="256"/>
      <c r="AJ9" s="256"/>
      <c r="AK9" s="256"/>
      <c r="AL9" s="256"/>
      <c r="AM9" s="256"/>
      <c r="AN9" s="256"/>
      <c r="AO9" s="256"/>
      <c r="AP9" s="256"/>
      <c r="AQ9" s="256"/>
      <c r="AR9" s="256"/>
      <c r="AS9" s="256"/>
      <c r="AT9" s="256"/>
      <c r="AU9" s="256"/>
      <c r="AV9" s="256"/>
      <c r="AW9" s="256"/>
      <c r="AX9" s="256"/>
      <c r="AY9" s="256"/>
      <c r="AZ9" s="256"/>
      <c r="BA9" s="256"/>
      <c r="BB9" s="256"/>
      <c r="BC9" s="256"/>
      <c r="BD9" s="256"/>
      <c r="BE9" s="256"/>
      <c r="BF9" s="256"/>
      <c r="BG9" s="256"/>
      <c r="BH9" s="256"/>
      <c r="BI9" s="256"/>
      <c r="BJ9" s="256"/>
      <c r="BK9" s="256"/>
      <c r="BL9" s="256"/>
      <c r="BM9" s="256"/>
      <c r="BN9" s="256"/>
      <c r="BO9" s="256"/>
      <c r="BP9" s="256"/>
      <c r="BQ9" s="256"/>
      <c r="BR9" s="256"/>
      <c r="BS9" s="256"/>
      <c r="BT9" s="256"/>
      <c r="BU9" s="256"/>
      <c r="BV9" s="256"/>
      <c r="BW9" s="256"/>
      <c r="BX9" s="256"/>
      <c r="BY9" s="256"/>
      <c r="BZ9" s="256"/>
      <c r="CA9" s="256"/>
      <c r="CB9" s="256"/>
      <c r="CC9" s="256"/>
      <c r="CD9" s="256"/>
      <c r="CE9" s="256"/>
      <c r="CF9" s="256"/>
      <c r="CG9" s="256"/>
      <c r="CH9" s="256"/>
      <c r="CI9" s="256"/>
      <c r="CJ9" s="256"/>
      <c r="CK9" s="256"/>
      <c r="CL9" s="256"/>
      <c r="CM9" s="256"/>
      <c r="CN9" s="256"/>
      <c r="CO9" s="256"/>
      <c r="CP9" s="256"/>
      <c r="CQ9" s="256"/>
      <c r="CR9" s="256"/>
      <c r="CS9" s="256"/>
      <c r="CT9" s="256"/>
      <c r="CU9" s="256"/>
      <c r="CV9" s="256"/>
      <c r="CW9" s="256"/>
      <c r="CX9" s="256"/>
      <c r="CY9" s="256"/>
      <c r="CZ9" s="256"/>
      <c r="DA9" s="256"/>
      <c r="DB9" s="256"/>
      <c r="DC9" s="256"/>
      <c r="DD9" s="256"/>
      <c r="DE9" s="256"/>
      <c r="DF9" s="256"/>
      <c r="DG9" s="256"/>
      <c r="DH9" s="256"/>
      <c r="DI9" s="256"/>
      <c r="DJ9" s="256"/>
      <c r="DK9" s="256"/>
      <c r="DL9" s="256"/>
      <c r="DM9" s="256"/>
      <c r="DN9" s="256"/>
      <c r="DO9" s="256"/>
      <c r="DP9" s="256"/>
      <c r="DQ9" s="256"/>
      <c r="DR9" s="256"/>
      <c r="DS9" s="256"/>
      <c r="DT9" s="256"/>
      <c r="DU9" s="256"/>
      <c r="DV9" s="256"/>
      <c r="DW9" s="256"/>
      <c r="DX9" s="256"/>
      <c r="DY9" s="256"/>
      <c r="DZ9" s="256"/>
      <c r="EA9" s="256"/>
      <c r="EB9" s="256"/>
      <c r="EC9" s="256"/>
      <c r="ED9" s="256"/>
      <c r="EE9" s="256"/>
      <c r="EF9" s="256"/>
      <c r="EG9" s="256"/>
      <c r="EH9" s="256"/>
      <c r="EI9" s="256"/>
      <c r="EJ9" s="256"/>
      <c r="EK9" s="256"/>
      <c r="EL9" s="256"/>
      <c r="EM9" s="256"/>
      <c r="EN9" s="256"/>
      <c r="EO9" s="256"/>
      <c r="EP9" s="256"/>
      <c r="EQ9" s="256"/>
      <c r="ER9" s="256"/>
      <c r="ES9" s="256"/>
      <c r="ET9" s="256"/>
      <c r="EU9" s="256"/>
      <c r="EV9" s="256"/>
      <c r="EW9" s="256"/>
      <c r="EX9" s="256"/>
      <c r="EY9" s="256"/>
      <c r="EZ9" s="256"/>
      <c r="FA9" s="256"/>
      <c r="FB9" s="256"/>
      <c r="FC9" s="256"/>
      <c r="FD9" s="256"/>
      <c r="FE9" s="256"/>
      <c r="FF9" s="256"/>
      <c r="FG9" s="256"/>
      <c r="FH9" s="256"/>
      <c r="FI9" s="256"/>
      <c r="FJ9" s="256"/>
      <c r="FK9" s="256"/>
      <c r="FL9" s="256"/>
      <c r="FM9" s="256"/>
      <c r="FN9" s="256"/>
      <c r="FO9" s="256"/>
      <c r="FP9" s="256"/>
      <c r="FQ9" s="256"/>
      <c r="FR9" s="256"/>
      <c r="FS9" s="256"/>
      <c r="FT9" s="256"/>
      <c r="FU9" s="256"/>
      <c r="FV9" s="256"/>
      <c r="FW9" s="256"/>
      <c r="FX9" s="256"/>
      <c r="FY9" s="256"/>
      <c r="FZ9" s="256"/>
      <c r="GA9" s="256"/>
      <c r="GB9" s="256"/>
      <c r="GC9" s="256"/>
      <c r="GD9" s="256"/>
      <c r="GE9" s="256"/>
      <c r="GF9" s="256"/>
      <c r="GG9" s="256"/>
      <c r="GH9" s="256"/>
      <c r="GI9" s="256"/>
      <c r="GJ9" s="256"/>
      <c r="GK9" s="256"/>
      <c r="GL9" s="256"/>
      <c r="GM9" s="256"/>
      <c r="GN9" s="256"/>
      <c r="GO9" s="256"/>
      <c r="GP9" s="256"/>
      <c r="GQ9" s="256"/>
      <c r="GR9" s="256"/>
      <c r="GS9" s="256"/>
      <c r="GT9" s="256"/>
      <c r="GU9" s="256"/>
      <c r="GV9" s="256"/>
      <c r="GW9" s="256"/>
      <c r="GX9" s="256"/>
      <c r="GY9" s="256"/>
      <c r="GZ9" s="256"/>
      <c r="HA9" s="256"/>
      <c r="HB9" s="256"/>
      <c r="HC9" s="256"/>
      <c r="HD9" s="256"/>
      <c r="HE9" s="256"/>
      <c r="HF9" s="256"/>
      <c r="HG9" s="256"/>
      <c r="HH9" s="256"/>
      <c r="HI9" s="256"/>
      <c r="HJ9" s="256"/>
      <c r="HK9" s="256"/>
      <c r="HL9" s="256"/>
      <c r="HM9" s="256"/>
      <c r="HN9" s="256"/>
      <c r="HO9" s="256"/>
      <c r="HP9" s="256"/>
      <c r="HQ9" s="256"/>
      <c r="HR9" s="256"/>
      <c r="HS9" s="256"/>
      <c r="HT9" s="256"/>
      <c r="HU9" s="256"/>
      <c r="HV9" s="256"/>
      <c r="HW9" s="256"/>
      <c r="HX9" s="256"/>
      <c r="HY9" s="256"/>
      <c r="HZ9" s="256"/>
      <c r="IA9" s="256"/>
      <c r="IB9" s="256"/>
      <c r="IC9" s="256"/>
      <c r="ID9" s="256"/>
      <c r="IE9" s="256"/>
      <c r="IF9" s="256"/>
      <c r="IG9" s="256"/>
      <c r="IH9" s="256"/>
      <c r="II9" s="256"/>
      <c r="IJ9" s="256"/>
      <c r="IK9" s="256"/>
      <c r="IL9" s="256"/>
      <c r="IM9" s="256"/>
      <c r="IN9" s="256"/>
      <c r="IO9" s="256"/>
      <c r="IP9" s="256"/>
      <c r="IQ9" s="256"/>
      <c r="IR9" s="256"/>
      <c r="IS9" s="256"/>
      <c r="IT9" s="256"/>
      <c r="IU9" s="256"/>
      <c r="IV9" s="256"/>
      <c r="IW9" s="256"/>
      <c r="IX9" s="256"/>
      <c r="IY9" s="256"/>
    </row>
    <row r="10" spans="1:259" s="183" customFormat="1" ht="15" customHeight="1" x14ac:dyDescent="0.25">
      <c r="A10" s="318"/>
      <c r="B10" s="256"/>
      <c r="C10" s="319"/>
      <c r="E10" s="319"/>
      <c r="G10" s="319"/>
    </row>
    <row r="11" spans="1:259" ht="15" customHeight="1" x14ac:dyDescent="0.25">
      <c r="A11" s="320" t="s">
        <v>153</v>
      </c>
      <c r="B11" s="256"/>
      <c r="C11" s="321" t="s">
        <v>154</v>
      </c>
      <c r="D11" s="183"/>
      <c r="E11" s="322">
        <v>8000</v>
      </c>
      <c r="F11" s="272"/>
      <c r="G11" s="325">
        <v>17372</v>
      </c>
    </row>
    <row r="12" spans="1:259" ht="15" customHeight="1" x14ac:dyDescent="0.25">
      <c r="A12" s="321"/>
      <c r="B12" s="183"/>
      <c r="C12" s="321" t="s">
        <v>155</v>
      </c>
      <c r="D12" s="183"/>
      <c r="E12" s="322">
        <v>8000</v>
      </c>
      <c r="F12" s="272"/>
      <c r="G12" s="325">
        <v>17332</v>
      </c>
    </row>
    <row r="13" spans="1:259" ht="15" customHeight="1" x14ac:dyDescent="0.2"/>
    <row r="14" spans="1:259" ht="15" customHeight="1" x14ac:dyDescent="0.25">
      <c r="A14" s="320" t="s">
        <v>156</v>
      </c>
      <c r="B14" s="256"/>
      <c r="C14" s="321" t="s">
        <v>154</v>
      </c>
      <c r="D14" s="183"/>
      <c r="E14" s="322">
        <v>11000</v>
      </c>
      <c r="F14" s="272"/>
      <c r="G14" s="325">
        <v>15000</v>
      </c>
    </row>
    <row r="15" spans="1:259" ht="15" customHeight="1" x14ac:dyDescent="0.25">
      <c r="A15" s="321"/>
      <c r="B15" s="183"/>
      <c r="C15" s="321" t="s">
        <v>155</v>
      </c>
      <c r="D15" s="183"/>
      <c r="E15" s="322">
        <v>11000</v>
      </c>
      <c r="F15" s="272"/>
      <c r="G15" s="325">
        <v>13420</v>
      </c>
    </row>
    <row r="16" spans="1:259" ht="15" customHeight="1" x14ac:dyDescent="0.25">
      <c r="A16" s="183"/>
      <c r="B16" s="183"/>
      <c r="C16" s="183"/>
      <c r="D16" s="183"/>
      <c r="E16" s="323"/>
      <c r="F16" s="272"/>
      <c r="G16" s="324"/>
    </row>
    <row r="17" spans="1:7" ht="15" customHeight="1" x14ac:dyDescent="0.25">
      <c r="A17" s="320" t="s">
        <v>157</v>
      </c>
      <c r="B17" s="256"/>
      <c r="C17" s="321" t="s">
        <v>154</v>
      </c>
      <c r="D17" s="183"/>
      <c r="E17" s="322">
        <v>12000</v>
      </c>
      <c r="F17" s="272"/>
      <c r="G17" s="325"/>
    </row>
    <row r="18" spans="1:7" ht="15" customHeight="1" x14ac:dyDescent="0.25">
      <c r="A18" s="321"/>
      <c r="B18" s="183"/>
      <c r="C18" s="321" t="s">
        <v>155</v>
      </c>
      <c r="D18" s="183"/>
      <c r="E18" s="322">
        <v>12000</v>
      </c>
      <c r="F18" s="272"/>
      <c r="G18" s="325"/>
    </row>
    <row r="19" spans="1:7" ht="15" customHeight="1" x14ac:dyDescent="0.25">
      <c r="A19" s="183"/>
      <c r="B19" s="183"/>
      <c r="C19" s="183"/>
      <c r="D19" s="183"/>
      <c r="E19" s="323"/>
      <c r="F19" s="272"/>
      <c r="G19" s="324"/>
    </row>
    <row r="20" spans="1:7" ht="15" customHeight="1" x14ac:dyDescent="0.2"/>
    <row r="21" spans="1:7" ht="15" customHeight="1" x14ac:dyDescent="0.25">
      <c r="A21" s="183" t="s">
        <v>158</v>
      </c>
    </row>
    <row r="22" spans="1:7" ht="15" customHeight="1" x14ac:dyDescent="0.25">
      <c r="A22" s="183" t="s">
        <v>159</v>
      </c>
    </row>
    <row r="23" spans="1:7" ht="15" customHeight="1" x14ac:dyDescent="0.2">
      <c r="C23" s="314"/>
      <c r="D23" s="314"/>
      <c r="E23" s="314"/>
      <c r="F23" s="314"/>
    </row>
    <row r="24" spans="1:7" ht="15" customHeight="1" x14ac:dyDescent="0.25">
      <c r="A24" s="259" t="s">
        <v>170</v>
      </c>
      <c r="B24" s="314"/>
      <c r="C24" s="314"/>
      <c r="D24" s="314"/>
      <c r="E24" s="314"/>
      <c r="F24" s="314"/>
      <c r="G24" s="314"/>
    </row>
    <row r="25" spans="1:7" ht="15" customHeight="1" x14ac:dyDescent="0.25">
      <c r="A25" s="259"/>
    </row>
    <row r="26" spans="1:7" ht="15" customHeight="1" x14ac:dyDescent="0.25">
      <c r="A26" s="259"/>
    </row>
    <row r="27" spans="1:7" ht="15" customHeight="1" x14ac:dyDescent="0.25">
      <c r="A27" s="259"/>
    </row>
  </sheetData>
  <printOptions horizontalCentered="1"/>
  <pageMargins left="0.5" right="0.5" top="0.5" bottom="0.5" header="0.5" footer="0.5"/>
  <pageSetup scale="83" orientation="portrait" r:id="rId1"/>
  <headerFooter alignWithMargins="0">
    <oddFooter xml:space="preserve">&amp;C&amp;"Times New Roman,Regular" 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3ECF5-2547-4F87-BAE0-E5CED7556148}">
  <dimension ref="A1:IV48"/>
  <sheetViews>
    <sheetView showOutlineSymbols="0" zoomScaleNormal="100" zoomScaleSheetLayoutView="85" workbookViewId="0">
      <selection activeCell="F22" sqref="F22"/>
    </sheetView>
  </sheetViews>
  <sheetFormatPr defaultColWidth="9.6640625" defaultRowHeight="12.75" x14ac:dyDescent="0.2"/>
  <cols>
    <col min="1" max="1" width="31.77734375" style="147" customWidth="1"/>
    <col min="2" max="2" width="2.77734375" style="147" customWidth="1"/>
    <col min="3" max="3" width="15.77734375" style="147" customWidth="1"/>
    <col min="4" max="4" width="2.77734375" style="147" customWidth="1"/>
    <col min="5" max="5" width="15.77734375" style="147" customWidth="1"/>
    <col min="6" max="16384" width="9.6640625" style="147"/>
  </cols>
  <sheetData>
    <row r="1" spans="1:256" ht="23.25" x14ac:dyDescent="0.35">
      <c r="A1" s="251" t="s">
        <v>14</v>
      </c>
      <c r="B1" s="313"/>
      <c r="C1" s="314"/>
      <c r="D1" s="314"/>
      <c r="E1" s="314"/>
    </row>
    <row r="2" spans="1:256" ht="21" x14ac:dyDescent="0.35">
      <c r="A2" s="252" t="s">
        <v>171</v>
      </c>
      <c r="B2" s="313"/>
      <c r="C2" s="314"/>
      <c r="D2" s="314"/>
      <c r="E2" s="314"/>
    </row>
    <row r="3" spans="1:256" ht="18.75" x14ac:dyDescent="0.3">
      <c r="A3" s="253" t="s">
        <v>172</v>
      </c>
      <c r="B3" s="313"/>
      <c r="C3" s="314"/>
      <c r="D3" s="314"/>
      <c r="E3" s="314"/>
    </row>
    <row r="4" spans="1:256" ht="15.75" customHeight="1" x14ac:dyDescent="0.2">
      <c r="B4" s="313"/>
      <c r="C4" s="314"/>
      <c r="D4" s="314"/>
      <c r="E4" s="314"/>
    </row>
    <row r="5" spans="1:256" ht="15.75" x14ac:dyDescent="0.25">
      <c r="A5" s="110" t="s">
        <v>39</v>
      </c>
      <c r="B5" s="314"/>
      <c r="C5" s="314"/>
      <c r="D5" s="314"/>
      <c r="E5" s="314"/>
    </row>
    <row r="6" spans="1:256" ht="15.75" customHeight="1" x14ac:dyDescent="0.2">
      <c r="B6" s="313"/>
      <c r="C6" s="314"/>
      <c r="D6" s="314"/>
      <c r="E6" s="314"/>
    </row>
    <row r="7" spans="1:256" ht="15.75" customHeight="1" x14ac:dyDescent="0.2"/>
    <row r="8" spans="1:256" ht="30.75" thickBot="1" x14ac:dyDescent="0.3">
      <c r="A8" s="328" t="s">
        <v>92</v>
      </c>
      <c r="B8" s="254"/>
      <c r="C8" s="328" t="s">
        <v>93</v>
      </c>
      <c r="D8" s="254"/>
      <c r="E8" s="328" t="s">
        <v>155</v>
      </c>
      <c r="F8" s="299"/>
      <c r="G8" s="299"/>
      <c r="H8" s="299"/>
      <c r="I8" s="299"/>
      <c r="J8" s="299"/>
      <c r="K8" s="299"/>
      <c r="L8" s="299"/>
      <c r="M8" s="299"/>
      <c r="N8" s="299"/>
      <c r="O8" s="299"/>
      <c r="P8" s="299"/>
      <c r="Q8" s="299"/>
      <c r="R8" s="299"/>
      <c r="S8" s="299"/>
      <c r="T8" s="299"/>
      <c r="U8" s="299"/>
      <c r="V8" s="299"/>
      <c r="W8" s="299"/>
      <c r="X8" s="299"/>
      <c r="Y8" s="299"/>
      <c r="Z8" s="299"/>
      <c r="AA8" s="299"/>
      <c r="AB8" s="299"/>
      <c r="AC8" s="299"/>
      <c r="AD8" s="299"/>
      <c r="AE8" s="299"/>
      <c r="AF8" s="299"/>
      <c r="AG8" s="299"/>
      <c r="AH8" s="299"/>
      <c r="AI8" s="299"/>
      <c r="AJ8" s="299"/>
      <c r="AK8" s="299"/>
      <c r="AL8" s="299"/>
      <c r="AM8" s="299"/>
      <c r="AN8" s="299"/>
      <c r="AO8" s="299"/>
      <c r="AP8" s="299"/>
      <c r="AQ8" s="299"/>
      <c r="AR8" s="299"/>
      <c r="AS8" s="299"/>
      <c r="AT8" s="299"/>
      <c r="AU8" s="299"/>
      <c r="AV8" s="299"/>
      <c r="AW8" s="299"/>
      <c r="AX8" s="299"/>
      <c r="AY8" s="299"/>
      <c r="AZ8" s="299"/>
      <c r="BA8" s="299"/>
      <c r="BB8" s="299"/>
      <c r="BC8" s="299"/>
      <c r="BD8" s="299"/>
      <c r="BE8" s="299"/>
      <c r="BF8" s="299"/>
      <c r="BG8" s="299"/>
      <c r="BH8" s="299"/>
      <c r="BI8" s="299"/>
      <c r="BJ8" s="299"/>
      <c r="BK8" s="299"/>
      <c r="BL8" s="299"/>
      <c r="BM8" s="299"/>
      <c r="BN8" s="299"/>
      <c r="BO8" s="299"/>
      <c r="BP8" s="299"/>
      <c r="BQ8" s="299"/>
      <c r="BR8" s="299"/>
      <c r="BS8" s="299"/>
      <c r="BT8" s="299"/>
      <c r="BU8" s="299"/>
      <c r="BV8" s="299"/>
      <c r="BW8" s="299"/>
      <c r="BX8" s="299"/>
      <c r="BY8" s="299"/>
      <c r="BZ8" s="299"/>
      <c r="CA8" s="299"/>
      <c r="CB8" s="299"/>
      <c r="CC8" s="299"/>
      <c r="CD8" s="299"/>
      <c r="CE8" s="299"/>
      <c r="CF8" s="299"/>
      <c r="CG8" s="299"/>
      <c r="CH8" s="299"/>
      <c r="CI8" s="299"/>
      <c r="CJ8" s="299"/>
      <c r="CK8" s="299"/>
      <c r="CL8" s="299"/>
      <c r="CM8" s="299"/>
      <c r="CN8" s="299"/>
      <c r="CO8" s="299"/>
      <c r="CP8" s="299"/>
      <c r="CQ8" s="299"/>
      <c r="CR8" s="299"/>
      <c r="CS8" s="299"/>
      <c r="CT8" s="299"/>
      <c r="CU8" s="299"/>
      <c r="CV8" s="299"/>
      <c r="CW8" s="299"/>
      <c r="CX8" s="299"/>
      <c r="CY8" s="299"/>
      <c r="CZ8" s="299"/>
      <c r="DA8" s="299"/>
      <c r="DB8" s="299"/>
      <c r="DC8" s="299"/>
      <c r="DD8" s="299"/>
      <c r="DE8" s="299"/>
      <c r="DF8" s="299"/>
      <c r="DG8" s="299"/>
      <c r="DH8" s="299"/>
      <c r="DI8" s="299"/>
      <c r="DJ8" s="299"/>
      <c r="DK8" s="299"/>
      <c r="DL8" s="299"/>
      <c r="DM8" s="299"/>
      <c r="DN8" s="299"/>
      <c r="DO8" s="299"/>
      <c r="DP8" s="299"/>
      <c r="DQ8" s="299"/>
      <c r="DR8" s="299"/>
      <c r="DS8" s="299"/>
      <c r="DT8" s="299"/>
      <c r="DU8" s="299"/>
      <c r="DV8" s="299"/>
      <c r="DW8" s="299"/>
      <c r="DX8" s="299"/>
      <c r="DY8" s="299"/>
      <c r="DZ8" s="299"/>
      <c r="EA8" s="299"/>
      <c r="EB8" s="299"/>
      <c r="EC8" s="299"/>
      <c r="ED8" s="299"/>
      <c r="EE8" s="299"/>
      <c r="EF8" s="299"/>
      <c r="EG8" s="299"/>
      <c r="EH8" s="299"/>
      <c r="EI8" s="299"/>
      <c r="EJ8" s="299"/>
      <c r="EK8" s="299"/>
      <c r="EL8" s="299"/>
      <c r="EM8" s="299"/>
      <c r="EN8" s="299"/>
      <c r="EO8" s="299"/>
      <c r="EP8" s="299"/>
      <c r="EQ8" s="299"/>
      <c r="ER8" s="299"/>
      <c r="ES8" s="299"/>
      <c r="ET8" s="299"/>
      <c r="EU8" s="299"/>
      <c r="EV8" s="299"/>
      <c r="EW8" s="299"/>
      <c r="EX8" s="299"/>
      <c r="EY8" s="299"/>
      <c r="EZ8" s="299"/>
      <c r="FA8" s="299"/>
      <c r="FB8" s="299"/>
      <c r="FC8" s="299"/>
      <c r="FD8" s="299"/>
      <c r="FE8" s="299"/>
      <c r="FF8" s="299"/>
      <c r="FG8" s="299"/>
      <c r="FH8" s="299"/>
      <c r="FI8" s="299"/>
      <c r="FJ8" s="299"/>
      <c r="FK8" s="299"/>
      <c r="FL8" s="299"/>
      <c r="FM8" s="299"/>
      <c r="FN8" s="299"/>
      <c r="FO8" s="299"/>
      <c r="FP8" s="299"/>
      <c r="FQ8" s="299"/>
      <c r="FR8" s="299"/>
      <c r="FS8" s="299"/>
      <c r="FT8" s="299"/>
      <c r="FU8" s="299"/>
      <c r="FV8" s="299"/>
      <c r="FW8" s="299"/>
      <c r="FX8" s="299"/>
      <c r="FY8" s="299"/>
      <c r="FZ8" s="299"/>
      <c r="GA8" s="299"/>
      <c r="GB8" s="299"/>
      <c r="GC8" s="299"/>
      <c r="GD8" s="299"/>
      <c r="GE8" s="299"/>
      <c r="GF8" s="299"/>
      <c r="GG8" s="299"/>
      <c r="GH8" s="299"/>
      <c r="GI8" s="299"/>
      <c r="GJ8" s="299"/>
      <c r="GK8" s="299"/>
      <c r="GL8" s="299"/>
      <c r="GM8" s="299"/>
      <c r="GN8" s="299"/>
      <c r="GO8" s="299"/>
      <c r="GP8" s="299"/>
      <c r="GQ8" s="299"/>
      <c r="GR8" s="299"/>
      <c r="GS8" s="299"/>
      <c r="GT8" s="299"/>
      <c r="GU8" s="299"/>
      <c r="GV8" s="299"/>
      <c r="GW8" s="299"/>
      <c r="GX8" s="299"/>
      <c r="GY8" s="299"/>
      <c r="GZ8" s="299"/>
      <c r="HA8" s="299"/>
      <c r="HB8" s="299"/>
      <c r="HC8" s="299"/>
      <c r="HD8" s="299"/>
      <c r="HE8" s="299"/>
      <c r="HF8" s="299"/>
      <c r="HG8" s="299"/>
      <c r="HH8" s="299"/>
      <c r="HI8" s="299"/>
      <c r="HJ8" s="299"/>
      <c r="HK8" s="299"/>
      <c r="HL8" s="299"/>
      <c r="HM8" s="299"/>
      <c r="HN8" s="299"/>
      <c r="HO8" s="299"/>
      <c r="HP8" s="299"/>
      <c r="HQ8" s="299"/>
      <c r="HR8" s="299"/>
      <c r="HS8" s="299"/>
      <c r="HT8" s="299"/>
      <c r="HU8" s="299"/>
      <c r="HV8" s="299"/>
      <c r="HW8" s="299"/>
      <c r="HX8" s="299"/>
      <c r="HY8" s="299"/>
      <c r="HZ8" s="299"/>
      <c r="IA8" s="299"/>
      <c r="IB8" s="299"/>
      <c r="IC8" s="299"/>
      <c r="ID8" s="299"/>
      <c r="IE8" s="299"/>
      <c r="IF8" s="299"/>
      <c r="IG8" s="299"/>
      <c r="IH8" s="299"/>
      <c r="II8" s="299"/>
      <c r="IJ8" s="299"/>
      <c r="IK8" s="299"/>
      <c r="IL8" s="299"/>
      <c r="IM8" s="299"/>
      <c r="IN8" s="299"/>
      <c r="IO8" s="299"/>
      <c r="IP8" s="299"/>
      <c r="IQ8" s="299"/>
      <c r="IR8" s="299"/>
      <c r="IS8" s="299"/>
      <c r="IT8" s="299"/>
      <c r="IU8" s="299"/>
      <c r="IV8" s="299"/>
    </row>
    <row r="9" spans="1:256" ht="12.75" customHeight="1" x14ac:dyDescent="0.25">
      <c r="A9" s="329"/>
      <c r="B9" s="259"/>
      <c r="C9" s="272"/>
      <c r="D9" s="272"/>
      <c r="E9" s="272"/>
      <c r="F9" s="330"/>
    </row>
    <row r="10" spans="1:256" ht="15" customHeight="1" x14ac:dyDescent="0.25">
      <c r="A10" s="258" t="s">
        <v>173</v>
      </c>
      <c r="B10" s="259"/>
      <c r="C10" s="331">
        <v>51750917</v>
      </c>
      <c r="D10" s="332"/>
      <c r="E10" s="331">
        <f>C10</f>
        <v>51750917</v>
      </c>
      <c r="F10" s="330"/>
    </row>
    <row r="11" spans="1:256" ht="15" customHeight="1" x14ac:dyDescent="0.25">
      <c r="A11" s="258"/>
      <c r="B11" s="259"/>
      <c r="C11" s="331"/>
      <c r="D11" s="332"/>
      <c r="E11" s="331"/>
      <c r="F11" s="330"/>
    </row>
    <row r="12" spans="1:256" ht="15" customHeight="1" x14ac:dyDescent="0.25">
      <c r="A12" s="258" t="s">
        <v>174</v>
      </c>
      <c r="B12" s="259"/>
      <c r="C12" s="333">
        <v>16616504</v>
      </c>
      <c r="D12" s="334"/>
      <c r="E12" s="333">
        <f>C12</f>
        <v>16616504</v>
      </c>
      <c r="F12" s="330"/>
    </row>
    <row r="13" spans="1:256" ht="15" customHeight="1" x14ac:dyDescent="0.25">
      <c r="A13" s="258"/>
      <c r="B13" s="259"/>
      <c r="C13" s="333"/>
      <c r="D13" s="334"/>
      <c r="E13" s="333"/>
      <c r="F13" s="330"/>
    </row>
    <row r="14" spans="1:256" ht="15" customHeight="1" x14ac:dyDescent="0.25">
      <c r="A14" s="258" t="s">
        <v>175</v>
      </c>
      <c r="B14" s="259"/>
      <c r="C14" s="333">
        <v>10801618</v>
      </c>
      <c r="D14" s="334"/>
      <c r="E14" s="333">
        <f>C14</f>
        <v>10801618</v>
      </c>
      <c r="F14" s="330"/>
    </row>
    <row r="15" spans="1:256" ht="15" x14ac:dyDescent="0.25">
      <c r="A15" s="259"/>
      <c r="B15" s="259"/>
      <c r="C15" s="272" t="s">
        <v>77</v>
      </c>
      <c r="D15" s="272"/>
      <c r="E15" s="272"/>
      <c r="F15" s="330"/>
    </row>
    <row r="16" spans="1:256" ht="15" x14ac:dyDescent="0.25">
      <c r="A16" s="259"/>
      <c r="B16" s="259"/>
      <c r="C16" s="272"/>
      <c r="D16" s="272"/>
      <c r="E16" s="272"/>
      <c r="F16" s="330"/>
    </row>
    <row r="17" spans="1:6" ht="15" x14ac:dyDescent="0.25">
      <c r="A17" s="259"/>
      <c r="B17" s="259"/>
      <c r="C17" s="272"/>
      <c r="D17" s="272"/>
      <c r="E17" s="272"/>
      <c r="F17" s="330"/>
    </row>
    <row r="18" spans="1:6" ht="15" x14ac:dyDescent="0.25">
      <c r="A18" s="259" t="s">
        <v>176</v>
      </c>
      <c r="B18" s="259"/>
      <c r="C18" s="272"/>
      <c r="D18" s="272"/>
      <c r="E18" s="272"/>
      <c r="F18" s="330"/>
    </row>
    <row r="19" spans="1:6" ht="15" x14ac:dyDescent="0.25">
      <c r="A19" s="259"/>
      <c r="B19" s="259"/>
      <c r="C19" s="272"/>
      <c r="D19" s="272"/>
      <c r="E19" s="272"/>
      <c r="F19" s="330"/>
    </row>
    <row r="20" spans="1:6" ht="15" x14ac:dyDescent="0.25">
      <c r="A20" s="259" t="s">
        <v>177</v>
      </c>
      <c r="B20" s="259"/>
      <c r="C20" s="272"/>
      <c r="D20" s="272"/>
      <c r="E20" s="272"/>
      <c r="F20" s="330"/>
    </row>
    <row r="21" spans="1:6" ht="15" x14ac:dyDescent="0.25">
      <c r="A21" s="259" t="s">
        <v>178</v>
      </c>
      <c r="B21" s="259"/>
      <c r="C21" s="272"/>
      <c r="D21" s="272"/>
      <c r="E21" s="272"/>
      <c r="F21" s="330"/>
    </row>
    <row r="22" spans="1:6" ht="15" x14ac:dyDescent="0.25">
      <c r="A22" s="259"/>
      <c r="B22" s="259"/>
      <c r="C22" s="272"/>
      <c r="D22" s="272"/>
      <c r="E22" s="272"/>
      <c r="F22" s="330"/>
    </row>
    <row r="23" spans="1:6" ht="15" x14ac:dyDescent="0.25">
      <c r="A23" s="259" t="s">
        <v>179</v>
      </c>
      <c r="B23" s="259"/>
      <c r="C23" s="272"/>
      <c r="D23" s="272"/>
      <c r="E23" s="272"/>
      <c r="F23" s="330"/>
    </row>
    <row r="24" spans="1:6" ht="15" x14ac:dyDescent="0.25">
      <c r="A24" s="259" t="s">
        <v>180</v>
      </c>
      <c r="B24" s="259"/>
      <c r="C24" s="272"/>
      <c r="D24" s="272"/>
      <c r="E24" s="272"/>
      <c r="F24" s="330"/>
    </row>
    <row r="25" spans="1:6" ht="15" x14ac:dyDescent="0.25">
      <c r="A25" s="259"/>
      <c r="B25" s="256"/>
      <c r="C25" s="272"/>
      <c r="D25" s="272"/>
      <c r="E25" s="272"/>
      <c r="F25" s="330"/>
    </row>
    <row r="26" spans="1:6" ht="15" x14ac:dyDescent="0.25">
      <c r="A26" s="259" t="s">
        <v>181</v>
      </c>
      <c r="B26" s="256"/>
      <c r="C26" s="272"/>
      <c r="D26" s="272"/>
      <c r="E26" s="272"/>
      <c r="F26" s="330"/>
    </row>
    <row r="27" spans="1:6" ht="15" x14ac:dyDescent="0.25">
      <c r="A27" s="259" t="s">
        <v>182</v>
      </c>
      <c r="B27" s="256"/>
      <c r="C27" s="272"/>
      <c r="D27" s="272"/>
      <c r="E27" s="272"/>
      <c r="F27" s="330"/>
    </row>
    <row r="28" spans="1:6" ht="15" x14ac:dyDescent="0.25">
      <c r="A28" s="256"/>
      <c r="B28" s="256"/>
      <c r="C28" s="272"/>
      <c r="D28" s="272"/>
      <c r="E28" s="272"/>
      <c r="F28" s="330"/>
    </row>
    <row r="29" spans="1:6" ht="15" x14ac:dyDescent="0.25">
      <c r="A29" s="256"/>
      <c r="B29" s="256"/>
      <c r="C29" s="272"/>
      <c r="D29" s="272"/>
      <c r="E29" s="272"/>
      <c r="F29" s="330"/>
    </row>
    <row r="30" spans="1:6" ht="15" x14ac:dyDescent="0.25">
      <c r="A30" s="256"/>
      <c r="B30" s="256"/>
      <c r="C30" s="272"/>
      <c r="D30" s="272"/>
      <c r="E30" s="272"/>
      <c r="F30" s="330"/>
    </row>
    <row r="31" spans="1:6" ht="15" x14ac:dyDescent="0.25">
      <c r="A31" s="256"/>
      <c r="B31" s="256"/>
      <c r="C31" s="272"/>
      <c r="D31" s="272"/>
      <c r="E31" s="272"/>
      <c r="F31" s="330"/>
    </row>
    <row r="32" spans="1:6" ht="15" x14ac:dyDescent="0.25">
      <c r="A32" s="183"/>
      <c r="B32" s="183"/>
      <c r="C32" s="272"/>
      <c r="D32" s="272"/>
      <c r="E32" s="272"/>
      <c r="F32" s="330"/>
    </row>
    <row r="33" spans="1:6" ht="15" x14ac:dyDescent="0.25">
      <c r="A33" s="183"/>
      <c r="B33" s="183"/>
      <c r="C33" s="272"/>
      <c r="D33" s="272"/>
      <c r="E33" s="272"/>
      <c r="F33" s="330"/>
    </row>
    <row r="34" spans="1:6" ht="15" x14ac:dyDescent="0.25">
      <c r="A34" s="183"/>
      <c r="B34" s="183"/>
      <c r="C34" s="272"/>
      <c r="D34" s="272"/>
      <c r="E34" s="272"/>
      <c r="F34" s="330"/>
    </row>
    <row r="35" spans="1:6" x14ac:dyDescent="0.2">
      <c r="C35" s="330"/>
      <c r="D35" s="330"/>
      <c r="E35" s="330"/>
      <c r="F35" s="330"/>
    </row>
    <row r="36" spans="1:6" x14ac:dyDescent="0.2">
      <c r="C36" s="330"/>
      <c r="D36" s="330"/>
      <c r="E36" s="330"/>
      <c r="F36" s="330"/>
    </row>
    <row r="37" spans="1:6" x14ac:dyDescent="0.2">
      <c r="C37" s="330"/>
      <c r="D37" s="330"/>
      <c r="E37" s="330"/>
      <c r="F37" s="330"/>
    </row>
    <row r="38" spans="1:6" x14ac:dyDescent="0.2">
      <c r="C38" s="330"/>
      <c r="D38" s="330"/>
      <c r="E38" s="330"/>
      <c r="F38" s="330"/>
    </row>
    <row r="39" spans="1:6" x14ac:dyDescent="0.2">
      <c r="C39" s="330"/>
      <c r="D39" s="330"/>
      <c r="E39" s="330"/>
      <c r="F39" s="330"/>
    </row>
    <row r="40" spans="1:6" x14ac:dyDescent="0.2">
      <c r="C40" s="330"/>
      <c r="D40" s="330"/>
      <c r="E40" s="330"/>
      <c r="F40" s="330"/>
    </row>
    <row r="41" spans="1:6" x14ac:dyDescent="0.2">
      <c r="C41" s="330"/>
      <c r="D41" s="330"/>
      <c r="E41" s="330"/>
      <c r="F41" s="330"/>
    </row>
    <row r="48" spans="1:6" x14ac:dyDescent="0.2">
      <c r="E48" s="335"/>
    </row>
  </sheetData>
  <printOptions horizontalCentered="1"/>
  <pageMargins left="0.5" right="0.5" top="0.5" bottom="0.5" header="0.5" footer="0.5"/>
  <pageSetup scale="90" orientation="portrait" r:id="rId1"/>
  <headerFooter alignWithMargins="0">
    <oddFooter xml:space="preserve">&amp;R&amp;"Times New Roman,Regular" 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A9B91-6C40-4662-9CCF-3EBA5592BCAC}">
  <dimension ref="A1:K21"/>
  <sheetViews>
    <sheetView showOutlineSymbols="0" zoomScaleNormal="100" zoomScaleSheetLayoutView="100" workbookViewId="0">
      <pane xSplit="2" ySplit="12" topLeftCell="C13" activePane="bottomRight" state="frozen"/>
      <selection activeCell="AA55" sqref="AA55"/>
      <selection pane="topRight" activeCell="AA55" sqref="AA55"/>
      <selection pane="bottomLeft" activeCell="AA55" sqref="AA55"/>
      <selection pane="bottomRight" activeCell="H22" sqref="H22"/>
    </sheetView>
  </sheetViews>
  <sheetFormatPr defaultColWidth="9.6640625" defaultRowHeight="22.5" x14ac:dyDescent="0.35"/>
  <cols>
    <col min="1" max="1" width="35.21875" style="248" customWidth="1"/>
    <col min="2" max="2" width="2" style="248" customWidth="1"/>
    <col min="3" max="3" width="12.77734375" style="248" customWidth="1"/>
    <col min="4" max="4" width="2" style="248" customWidth="1"/>
    <col min="5" max="5" width="12.77734375" style="248" customWidth="1"/>
    <col min="6" max="6" width="2" style="248" customWidth="1"/>
    <col min="7" max="7" width="12.77734375" style="248" customWidth="1"/>
    <col min="8" max="8" width="2" style="248" customWidth="1"/>
    <col min="9" max="9" width="12.77734375" style="248" customWidth="1"/>
    <col min="10" max="10" width="2" style="248" customWidth="1"/>
    <col min="11" max="11" width="12.77734375" style="248" customWidth="1"/>
    <col min="12" max="13" width="9.6640625" style="248"/>
    <col min="14" max="17" width="13.33203125" style="248" bestFit="1" customWidth="1"/>
    <col min="18" max="16384" width="9.6640625" style="248"/>
  </cols>
  <sheetData>
    <row r="1" spans="1:11" s="336" customFormat="1" ht="36" x14ac:dyDescent="0.55000000000000004">
      <c r="A1" s="379" t="s">
        <v>14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</row>
    <row r="2" spans="1:11" s="336" customFormat="1" ht="32.25" x14ac:dyDescent="0.5">
      <c r="A2" s="380" t="s">
        <v>183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</row>
    <row r="3" spans="1:11" s="336" customFormat="1" ht="28.5" x14ac:dyDescent="0.45">
      <c r="A3" s="381" t="s">
        <v>184</v>
      </c>
      <c r="B3" s="381"/>
      <c r="C3" s="381"/>
      <c r="D3" s="381"/>
      <c r="E3" s="381"/>
      <c r="F3" s="381"/>
      <c r="G3" s="381"/>
      <c r="H3" s="381"/>
      <c r="I3" s="381"/>
      <c r="J3" s="381"/>
      <c r="K3" s="381"/>
    </row>
    <row r="4" spans="1:11" s="336" customFormat="1" ht="28.5" x14ac:dyDescent="0.45">
      <c r="A4" s="381" t="s">
        <v>185</v>
      </c>
      <c r="B4" s="381"/>
      <c r="C4" s="381"/>
      <c r="D4" s="381"/>
      <c r="E4" s="381"/>
      <c r="F4" s="381"/>
      <c r="G4" s="381"/>
      <c r="H4" s="381"/>
      <c r="I4" s="381"/>
      <c r="J4" s="381"/>
      <c r="K4" s="381"/>
    </row>
    <row r="5" spans="1:11" s="336" customFormat="1" ht="27" customHeight="1" x14ac:dyDescent="0.5">
      <c r="A5" s="188"/>
      <c r="B5" s="327"/>
    </row>
    <row r="6" spans="1:11" s="336" customFormat="1" ht="24.75" x14ac:dyDescent="0.4">
      <c r="A6" s="382" t="s">
        <v>35</v>
      </c>
      <c r="B6" s="382"/>
      <c r="C6" s="382"/>
      <c r="D6" s="382"/>
      <c r="E6" s="382"/>
      <c r="F6" s="382"/>
      <c r="G6" s="382"/>
      <c r="H6" s="382"/>
      <c r="I6" s="382"/>
      <c r="J6" s="382"/>
      <c r="K6" s="382"/>
    </row>
    <row r="7" spans="1:11" s="336" customFormat="1" ht="18" customHeight="1" x14ac:dyDescent="0.35">
      <c r="A7" s="327"/>
      <c r="B7" s="327"/>
    </row>
    <row r="8" spans="1:11" s="336" customFormat="1" ht="18" customHeight="1" x14ac:dyDescent="0.45">
      <c r="A8" s="337"/>
      <c r="B8" s="327"/>
    </row>
    <row r="9" spans="1:11" ht="18" customHeight="1" x14ac:dyDescent="0.35">
      <c r="A9" s="327"/>
      <c r="B9" s="338"/>
    </row>
    <row r="10" spans="1:11" ht="18" customHeight="1" x14ac:dyDescent="0.35"/>
    <row r="11" spans="1:11" ht="18" customHeight="1" x14ac:dyDescent="0.35">
      <c r="A11" s="339"/>
      <c r="B11" s="339"/>
      <c r="C11" s="340" t="s">
        <v>30</v>
      </c>
      <c r="E11" s="340" t="s">
        <v>30</v>
      </c>
      <c r="G11" s="340" t="s">
        <v>31</v>
      </c>
      <c r="I11" s="340" t="s">
        <v>31</v>
      </c>
      <c r="K11" s="340" t="s">
        <v>33</v>
      </c>
    </row>
    <row r="12" spans="1:11" ht="18" customHeight="1" thickBot="1" x14ac:dyDescent="0.4">
      <c r="A12" s="341" t="s">
        <v>186</v>
      </c>
      <c r="B12" s="339"/>
      <c r="C12" s="342" t="s">
        <v>9</v>
      </c>
      <c r="E12" s="342" t="s">
        <v>2</v>
      </c>
      <c r="G12" s="342" t="s">
        <v>9</v>
      </c>
      <c r="I12" s="342" t="s">
        <v>23</v>
      </c>
      <c r="K12" s="342" t="s">
        <v>9</v>
      </c>
    </row>
    <row r="13" spans="1:11" ht="18" customHeight="1" x14ac:dyDescent="0.35">
      <c r="A13" s="339"/>
      <c r="B13" s="343"/>
    </row>
    <row r="14" spans="1:11" ht="18" customHeight="1" x14ac:dyDescent="0.35">
      <c r="A14" s="344" t="s">
        <v>187</v>
      </c>
      <c r="B14" s="339"/>
      <c r="C14" s="345">
        <v>123141.5145</v>
      </c>
      <c r="E14" s="345">
        <v>28380.46</v>
      </c>
      <c r="G14" s="345">
        <v>38639</v>
      </c>
      <c r="I14" s="345">
        <v>29730.400000000001</v>
      </c>
      <c r="K14" s="345">
        <v>25262.400000000001</v>
      </c>
    </row>
    <row r="15" spans="1:11" ht="18" customHeight="1" x14ac:dyDescent="0.35">
      <c r="A15" s="343"/>
      <c r="B15" s="343"/>
      <c r="C15" s="339"/>
    </row>
    <row r="16" spans="1:11" ht="18" customHeight="1" x14ac:dyDescent="0.35">
      <c r="A16" s="343"/>
      <c r="B16" s="343"/>
      <c r="C16" s="339"/>
    </row>
    <row r="17" spans="1:11" ht="18" customHeight="1" x14ac:dyDescent="0.35">
      <c r="A17" s="339" t="s">
        <v>188</v>
      </c>
      <c r="B17" s="343"/>
      <c r="C17" s="339"/>
    </row>
    <row r="18" spans="1:11" ht="18" customHeight="1" x14ac:dyDescent="0.35">
      <c r="A18" s="339"/>
      <c r="B18" s="343"/>
      <c r="C18" s="339"/>
    </row>
    <row r="19" spans="1:11" ht="18" customHeight="1" x14ac:dyDescent="0.35">
      <c r="A19" s="339" t="s">
        <v>189</v>
      </c>
      <c r="B19" s="339"/>
      <c r="C19" s="339"/>
    </row>
    <row r="20" spans="1:11" ht="18" customHeight="1" x14ac:dyDescent="0.35">
      <c r="A20" s="378" t="s">
        <v>190</v>
      </c>
      <c r="B20" s="378"/>
      <c r="C20" s="378"/>
      <c r="D20" s="378"/>
      <c r="E20" s="378"/>
      <c r="F20" s="378"/>
      <c r="G20" s="378"/>
      <c r="H20" s="378"/>
      <c r="I20" s="378"/>
      <c r="J20" s="378"/>
      <c r="K20" s="378"/>
    </row>
    <row r="21" spans="1:11" ht="18" customHeight="1" x14ac:dyDescent="0.35">
      <c r="A21" s="378"/>
      <c r="B21" s="378"/>
      <c r="C21" s="378"/>
      <c r="D21" s="378"/>
      <c r="E21" s="378"/>
      <c r="F21" s="378"/>
      <c r="G21" s="378"/>
      <c r="H21" s="378"/>
      <c r="I21" s="378"/>
      <c r="J21" s="378"/>
      <c r="K21" s="378"/>
    </row>
  </sheetData>
  <mergeCells count="6">
    <mergeCell ref="A20:K21"/>
    <mergeCell ref="A1:K1"/>
    <mergeCell ref="A2:K2"/>
    <mergeCell ref="A3:K3"/>
    <mergeCell ref="A4:K4"/>
    <mergeCell ref="A6:K6"/>
  </mergeCells>
  <printOptions horizontalCentered="1"/>
  <pageMargins left="0.25" right="0.25" top="0.5" bottom="0.5" header="0.5" footer="0.5"/>
  <pageSetup scale="60" orientation="portrait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/>
  <dimension ref="A1:AF178"/>
  <sheetViews>
    <sheetView showOutlineSymbols="0" zoomScaleNormal="100" zoomScaleSheetLayoutView="100" workbookViewId="0">
      <selection activeCell="A7" sqref="A7"/>
    </sheetView>
  </sheetViews>
  <sheetFormatPr defaultColWidth="9.6640625" defaultRowHeight="17.25" x14ac:dyDescent="0.3"/>
  <cols>
    <col min="1" max="1" width="16.33203125" style="2" customWidth="1"/>
    <col min="2" max="2" width="24.21875" style="2" customWidth="1"/>
    <col min="3" max="3" width="2" style="2" customWidth="1"/>
    <col min="4" max="4" width="20.77734375" style="2" customWidth="1"/>
    <col min="5" max="5" width="2" style="2" customWidth="1"/>
    <col min="6" max="7" width="20.77734375" style="2" customWidth="1"/>
    <col min="8" max="8" width="12.21875" style="2" customWidth="1"/>
    <col min="9" max="16384" width="9.6640625" style="2"/>
  </cols>
  <sheetData>
    <row r="1" spans="1:32" ht="29.25" x14ac:dyDescent="0.45">
      <c r="B1" s="346" t="s">
        <v>14</v>
      </c>
      <c r="C1" s="346"/>
      <c r="D1" s="346"/>
      <c r="E1" s="346"/>
      <c r="F1" s="346"/>
      <c r="G1" s="1"/>
    </row>
    <row r="2" spans="1:32" ht="26.25" x14ac:dyDescent="0.4">
      <c r="B2" s="347" t="s">
        <v>5</v>
      </c>
      <c r="C2" s="347"/>
      <c r="D2" s="347"/>
      <c r="E2" s="347"/>
      <c r="F2" s="347"/>
      <c r="G2" s="1"/>
    </row>
    <row r="3" spans="1:32" ht="22.5" x14ac:dyDescent="0.35">
      <c r="B3" s="348" t="s">
        <v>6</v>
      </c>
      <c r="C3" s="348"/>
      <c r="D3" s="348"/>
      <c r="E3" s="348"/>
      <c r="F3" s="348"/>
      <c r="G3" s="1"/>
      <c r="H3" s="4"/>
    </row>
    <row r="4" spans="1:32" ht="16.5" customHeight="1" x14ac:dyDescent="0.35">
      <c r="B4" s="3"/>
      <c r="C4" s="1"/>
      <c r="D4" s="1"/>
      <c r="E4" s="1"/>
      <c r="F4" s="1"/>
      <c r="G4" s="1"/>
      <c r="H4" s="4"/>
    </row>
    <row r="5" spans="1:32" ht="19.5" x14ac:dyDescent="0.3">
      <c r="B5" s="349" t="s">
        <v>39</v>
      </c>
      <c r="C5" s="349"/>
      <c r="D5" s="349"/>
      <c r="E5" s="349"/>
      <c r="F5" s="349"/>
      <c r="G5" s="1"/>
      <c r="H5" s="4"/>
    </row>
    <row r="6" spans="1:32" ht="16.5" customHeight="1" x14ac:dyDescent="0.3">
      <c r="A6" s="5"/>
      <c r="B6" s="23"/>
      <c r="C6" s="23"/>
      <c r="D6" s="23"/>
      <c r="E6" s="23"/>
      <c r="F6" s="23"/>
      <c r="G6" s="1"/>
      <c r="H6" s="4"/>
    </row>
    <row r="7" spans="1:32" ht="16.5" customHeight="1" x14ac:dyDescent="0.3">
      <c r="A7" s="5"/>
      <c r="B7" s="23"/>
      <c r="C7" s="23"/>
      <c r="D7" s="23"/>
      <c r="E7" s="23"/>
      <c r="F7" s="23"/>
      <c r="G7" s="1"/>
      <c r="H7" s="4"/>
    </row>
    <row r="8" spans="1:32" ht="16.5" customHeight="1" x14ac:dyDescent="0.3">
      <c r="B8" s="7"/>
      <c r="C8" s="6"/>
      <c r="D8" s="23"/>
      <c r="E8" s="6"/>
      <c r="F8" s="7"/>
    </row>
    <row r="9" spans="1:32" ht="30" customHeight="1" thickBot="1" x14ac:dyDescent="0.35">
      <c r="B9" s="31" t="s">
        <v>13</v>
      </c>
      <c r="C9" s="8"/>
      <c r="D9" s="32" t="s">
        <v>40</v>
      </c>
      <c r="E9" s="9"/>
      <c r="F9" s="32" t="s">
        <v>17</v>
      </c>
    </row>
    <row r="10" spans="1:32" ht="17.25" customHeight="1" x14ac:dyDescent="0.3">
      <c r="C10" s="6"/>
      <c r="D10" s="10"/>
      <c r="E10" s="6"/>
      <c r="F10" s="10"/>
    </row>
    <row r="11" spans="1:32" ht="19.5" customHeight="1" x14ac:dyDescent="0.3">
      <c r="B11" s="29" t="s">
        <v>12</v>
      </c>
      <c r="C11" s="6"/>
      <c r="D11" s="97">
        <v>65508789</v>
      </c>
      <c r="E11" s="11"/>
      <c r="F11" s="30">
        <v>0.2616589479977478</v>
      </c>
      <c r="G11" s="12"/>
      <c r="H11" s="13"/>
      <c r="J11" s="4"/>
      <c r="K11" s="4"/>
    </row>
    <row r="12" spans="1:32" ht="19.5" customHeight="1" x14ac:dyDescent="0.3">
      <c r="B12" s="29" t="s">
        <v>4</v>
      </c>
      <c r="C12" s="6"/>
      <c r="D12" s="98">
        <v>60162524</v>
      </c>
      <c r="E12" s="14"/>
      <c r="F12" s="30">
        <v>0.24030459086534561</v>
      </c>
      <c r="G12" s="12"/>
      <c r="H12" s="13"/>
      <c r="J12" s="4"/>
      <c r="K12" s="4"/>
    </row>
    <row r="13" spans="1:32" ht="19.5" customHeight="1" x14ac:dyDescent="0.3">
      <c r="B13" s="29" t="s">
        <v>8</v>
      </c>
      <c r="C13" s="6"/>
      <c r="D13" s="98">
        <v>2830966</v>
      </c>
      <c r="E13" s="14"/>
      <c r="F13" s="30">
        <v>1.130760615002961E-2</v>
      </c>
      <c r="G13" s="12"/>
      <c r="H13" s="13"/>
      <c r="J13" s="4"/>
      <c r="K13" s="4"/>
      <c r="AF13" s="2">
        <v>38583036</v>
      </c>
    </row>
    <row r="14" spans="1:32" ht="19.5" customHeight="1" x14ac:dyDescent="0.3">
      <c r="B14" s="29" t="s">
        <v>1</v>
      </c>
      <c r="C14" s="6"/>
      <c r="D14" s="98">
        <v>85163229</v>
      </c>
      <c r="E14" s="14"/>
      <c r="F14" s="30">
        <v>0.34016383524096722</v>
      </c>
      <c r="G14" s="12"/>
      <c r="H14" s="13"/>
      <c r="J14" s="4"/>
      <c r="K14" s="4"/>
    </row>
    <row r="15" spans="1:32" ht="19.5" x14ac:dyDescent="0.3">
      <c r="B15" s="29" t="s">
        <v>0</v>
      </c>
      <c r="C15" s="6"/>
      <c r="D15" s="98">
        <v>15063893</v>
      </c>
      <c r="E15" s="14"/>
      <c r="F15" s="30">
        <v>6.0169062125856689E-2</v>
      </c>
      <c r="G15" s="12"/>
      <c r="H15" s="13"/>
      <c r="J15" s="4"/>
      <c r="K15" s="4"/>
    </row>
    <row r="16" spans="1:32" ht="19.5" x14ac:dyDescent="0.3">
      <c r="B16" s="29" t="s">
        <v>26</v>
      </c>
      <c r="C16" s="6"/>
      <c r="D16" s="98">
        <v>21630044</v>
      </c>
      <c r="E16" s="14"/>
      <c r="F16" s="30">
        <v>8.6295957620053043E-2</v>
      </c>
      <c r="G16" s="12"/>
      <c r="H16" s="13"/>
      <c r="J16" s="4"/>
      <c r="K16" s="4"/>
    </row>
    <row r="17" spans="1:32" ht="18" thickBot="1" x14ac:dyDescent="0.35">
      <c r="C17" s="6"/>
      <c r="D17" s="14"/>
      <c r="E17" s="14"/>
      <c r="F17" s="15"/>
      <c r="G17" s="16"/>
      <c r="H17" s="16"/>
    </row>
    <row r="18" spans="1:32" ht="20.25" customHeight="1" thickBot="1" x14ac:dyDescent="0.35">
      <c r="B18" s="17" t="s">
        <v>3</v>
      </c>
      <c r="C18" s="18"/>
      <c r="D18" s="19">
        <f>SUM(D11:D16)</f>
        <v>250359445</v>
      </c>
      <c r="E18" s="20"/>
      <c r="F18" s="21">
        <f>(SUM(F11:F16))+0.0001</f>
        <v>0.99999999999999989</v>
      </c>
      <c r="G18" s="22"/>
      <c r="H18" s="22"/>
    </row>
    <row r="19" spans="1:32" ht="18" thickTop="1" x14ac:dyDescent="0.3">
      <c r="C19" s="6"/>
      <c r="E19" s="6"/>
      <c r="G19" s="12"/>
      <c r="H19" s="12"/>
    </row>
    <row r="21" spans="1:32" x14ac:dyDescent="0.3">
      <c r="A21" s="7"/>
      <c r="C21" s="23"/>
      <c r="D21" s="23"/>
      <c r="E21" s="23"/>
      <c r="F21" s="23"/>
      <c r="G21" s="7"/>
    </row>
    <row r="23" spans="1:32" x14ac:dyDescent="0.3">
      <c r="A23" s="7"/>
      <c r="B23" s="7"/>
      <c r="C23" s="7"/>
      <c r="D23" s="7"/>
      <c r="E23" s="7"/>
      <c r="F23" s="7"/>
      <c r="G23" s="7"/>
    </row>
    <row r="24" spans="1:32" x14ac:dyDescent="0.3">
      <c r="A24" s="7"/>
      <c r="B24" s="7"/>
      <c r="C24" s="7"/>
      <c r="D24" s="7"/>
      <c r="E24" s="7"/>
      <c r="F24" s="7"/>
      <c r="G24" s="7"/>
    </row>
    <row r="25" spans="1:32" x14ac:dyDescent="0.3">
      <c r="A25" s="7"/>
      <c r="B25" s="7"/>
      <c r="C25" s="7"/>
      <c r="D25" s="7"/>
      <c r="E25" s="7"/>
      <c r="F25" s="7"/>
      <c r="G25" s="7"/>
    </row>
    <row r="26" spans="1:32" x14ac:dyDescent="0.3">
      <c r="A26" s="7"/>
      <c r="B26" s="7"/>
      <c r="C26" s="7"/>
      <c r="D26" s="7"/>
      <c r="E26" s="7"/>
      <c r="F26" s="7"/>
      <c r="G26" s="7"/>
    </row>
    <row r="27" spans="1:32" x14ac:dyDescent="0.3">
      <c r="A27" s="7"/>
      <c r="B27" s="7"/>
      <c r="C27" s="7"/>
      <c r="D27" s="7"/>
      <c r="E27" s="7"/>
      <c r="F27" s="7"/>
      <c r="G27" s="7"/>
    </row>
    <row r="28" spans="1:32" x14ac:dyDescent="0.3">
      <c r="A28" s="7"/>
      <c r="B28" s="7"/>
      <c r="C28" s="7"/>
      <c r="D28" s="7"/>
      <c r="E28" s="7"/>
      <c r="F28" s="7"/>
      <c r="G28" s="7"/>
      <c r="AF28" s="2">
        <v>467199</v>
      </c>
    </row>
    <row r="29" spans="1:32" x14ac:dyDescent="0.3">
      <c r="A29" s="7"/>
      <c r="B29" s="7"/>
      <c r="C29" s="7"/>
      <c r="D29" s="7"/>
      <c r="E29" s="7"/>
      <c r="F29" s="7"/>
      <c r="G29" s="7"/>
      <c r="AF29" s="2">
        <v>1921405</v>
      </c>
    </row>
    <row r="30" spans="1:32" x14ac:dyDescent="0.3">
      <c r="A30" s="7"/>
      <c r="B30" s="7"/>
      <c r="C30" s="7"/>
      <c r="D30" s="7"/>
      <c r="E30" s="7"/>
      <c r="F30" s="7"/>
      <c r="G30" s="7"/>
    </row>
    <row r="31" spans="1:32" x14ac:dyDescent="0.3">
      <c r="A31" s="7"/>
      <c r="B31" s="7"/>
      <c r="C31" s="7"/>
      <c r="D31" s="7"/>
      <c r="E31" s="7"/>
      <c r="F31" s="7"/>
      <c r="G31" s="7"/>
    </row>
    <row r="32" spans="1:32" x14ac:dyDescent="0.3">
      <c r="A32" s="7"/>
      <c r="B32" s="7"/>
      <c r="C32" s="7"/>
      <c r="D32" s="7"/>
      <c r="E32" s="7"/>
      <c r="F32" s="7"/>
      <c r="G32" s="7"/>
    </row>
    <row r="33" spans="1:7" x14ac:dyDescent="0.3">
      <c r="A33" s="7"/>
      <c r="B33" s="7"/>
      <c r="C33" s="7"/>
      <c r="D33" s="7"/>
      <c r="E33" s="7"/>
      <c r="F33" s="7"/>
      <c r="G33" s="7"/>
    </row>
    <row r="34" spans="1:7" x14ac:dyDescent="0.3">
      <c r="A34" s="7"/>
      <c r="B34" s="7"/>
      <c r="C34" s="7"/>
      <c r="D34" s="7"/>
      <c r="E34" s="7"/>
      <c r="F34" s="7"/>
      <c r="G34" s="7"/>
    </row>
    <row r="35" spans="1:7" x14ac:dyDescent="0.3">
      <c r="A35" s="7"/>
      <c r="B35" s="7"/>
      <c r="C35" s="7"/>
      <c r="D35" s="7"/>
      <c r="E35" s="7"/>
      <c r="F35" s="7"/>
      <c r="G35" s="7"/>
    </row>
    <row r="36" spans="1:7" x14ac:dyDescent="0.3">
      <c r="A36" s="7"/>
      <c r="B36" s="7"/>
      <c r="C36" s="7"/>
      <c r="D36" s="7"/>
      <c r="E36" s="7"/>
      <c r="F36" s="7"/>
      <c r="G36" s="7"/>
    </row>
    <row r="37" spans="1:7" x14ac:dyDescent="0.3">
      <c r="A37" s="7"/>
      <c r="B37" s="7"/>
      <c r="C37" s="7"/>
      <c r="D37" s="7"/>
      <c r="E37" s="7"/>
      <c r="F37" s="7"/>
      <c r="G37" s="7"/>
    </row>
    <row r="38" spans="1:7" x14ac:dyDescent="0.3">
      <c r="A38" s="7"/>
      <c r="B38" s="7"/>
      <c r="C38" s="7"/>
      <c r="D38" s="7"/>
      <c r="E38" s="7"/>
      <c r="F38" s="7"/>
      <c r="G38" s="7"/>
    </row>
    <row r="39" spans="1:7" x14ac:dyDescent="0.3">
      <c r="A39" s="7"/>
      <c r="B39" s="7"/>
      <c r="C39" s="7"/>
      <c r="D39" s="7"/>
      <c r="E39" s="7"/>
      <c r="F39" s="7"/>
      <c r="G39" s="7"/>
    </row>
    <row r="40" spans="1:7" x14ac:dyDescent="0.3">
      <c r="A40" s="7"/>
      <c r="B40" s="7"/>
      <c r="C40" s="7"/>
      <c r="D40" s="7"/>
      <c r="E40" s="7"/>
      <c r="F40" s="7"/>
      <c r="G40" s="7"/>
    </row>
    <row r="41" spans="1:7" x14ac:dyDescent="0.3">
      <c r="A41" s="7"/>
      <c r="B41" s="7"/>
      <c r="C41" s="7"/>
      <c r="D41" s="7"/>
      <c r="E41" s="7"/>
      <c r="F41" s="7"/>
      <c r="G41" s="7"/>
    </row>
    <row r="42" spans="1:7" x14ac:dyDescent="0.3">
      <c r="A42" s="7"/>
      <c r="B42" s="7"/>
      <c r="C42" s="7"/>
      <c r="D42" s="7"/>
      <c r="E42" s="7"/>
      <c r="F42" s="7"/>
      <c r="G42" s="7"/>
    </row>
    <row r="43" spans="1:7" x14ac:dyDescent="0.3">
      <c r="A43" s="7"/>
      <c r="B43" s="7"/>
      <c r="C43" s="7"/>
      <c r="D43" s="7"/>
      <c r="E43" s="7"/>
      <c r="F43" s="7"/>
      <c r="G43" s="7"/>
    </row>
    <row r="44" spans="1:7" x14ac:dyDescent="0.3">
      <c r="A44" s="7"/>
      <c r="B44" s="7"/>
      <c r="C44" s="7"/>
      <c r="D44" s="7"/>
      <c r="E44" s="7"/>
      <c r="F44" s="7"/>
      <c r="G44" s="7"/>
    </row>
    <row r="45" spans="1:7" x14ac:dyDescent="0.3">
      <c r="A45" s="7"/>
      <c r="B45" s="7"/>
      <c r="C45" s="7"/>
      <c r="D45" s="7"/>
      <c r="E45" s="7"/>
      <c r="F45" s="7"/>
      <c r="G45" s="7"/>
    </row>
    <row r="46" spans="1:7" x14ac:dyDescent="0.3">
      <c r="A46" s="7"/>
      <c r="B46" s="7"/>
      <c r="C46" s="7"/>
      <c r="D46" s="7"/>
      <c r="E46" s="7"/>
      <c r="F46" s="7"/>
      <c r="G46" s="7"/>
    </row>
    <row r="49" spans="1:32" ht="16.5" customHeight="1" x14ac:dyDescent="0.3">
      <c r="D49" s="10"/>
      <c r="E49" s="10"/>
      <c r="F49" s="10"/>
    </row>
    <row r="50" spans="1:32" ht="16.5" customHeight="1" x14ac:dyDescent="0.3">
      <c r="D50" s="10"/>
      <c r="E50" s="10"/>
      <c r="F50" s="10"/>
    </row>
    <row r="51" spans="1:32" ht="16.5" customHeight="1" x14ac:dyDescent="0.3">
      <c r="B51" s="383"/>
      <c r="C51" s="383"/>
      <c r="D51" s="384"/>
      <c r="E51" s="384"/>
      <c r="F51" s="384"/>
    </row>
    <row r="52" spans="1:32" ht="16.5" customHeight="1" x14ac:dyDescent="0.3">
      <c r="B52" s="385" t="s">
        <v>12</v>
      </c>
      <c r="C52" s="385"/>
      <c r="D52" s="386">
        <f t="shared" ref="D52:D57" si="0">D11</f>
        <v>65508789</v>
      </c>
      <c r="E52" s="386"/>
      <c r="F52" s="387">
        <f t="shared" ref="F52:F57" si="1">+F11</f>
        <v>0.2616589479977478</v>
      </c>
    </row>
    <row r="53" spans="1:32" ht="16.5" customHeight="1" x14ac:dyDescent="0.3">
      <c r="B53" s="385" t="s">
        <v>4</v>
      </c>
      <c r="C53" s="385"/>
      <c r="D53" s="386">
        <f t="shared" si="0"/>
        <v>60162524</v>
      </c>
      <c r="E53" s="388"/>
      <c r="F53" s="387">
        <f t="shared" si="1"/>
        <v>0.24030459086534561</v>
      </c>
    </row>
    <row r="54" spans="1:32" ht="16.5" customHeight="1" x14ac:dyDescent="0.3">
      <c r="B54" s="385" t="s">
        <v>8</v>
      </c>
      <c r="C54" s="385"/>
      <c r="D54" s="386">
        <f t="shared" si="0"/>
        <v>2830966</v>
      </c>
      <c r="E54" s="388"/>
      <c r="F54" s="387">
        <f t="shared" si="1"/>
        <v>1.130760615002961E-2</v>
      </c>
    </row>
    <row r="55" spans="1:32" ht="16.5" customHeight="1" x14ac:dyDescent="0.3">
      <c r="B55" s="385" t="s">
        <v>1</v>
      </c>
      <c r="C55" s="385"/>
      <c r="D55" s="386">
        <f t="shared" si="0"/>
        <v>85163229</v>
      </c>
      <c r="E55" s="388"/>
      <c r="F55" s="387">
        <f t="shared" si="1"/>
        <v>0.34016383524096722</v>
      </c>
    </row>
    <row r="56" spans="1:32" ht="16.5" customHeight="1" x14ac:dyDescent="0.3">
      <c r="B56" s="385" t="s">
        <v>0</v>
      </c>
      <c r="C56" s="385"/>
      <c r="D56" s="386">
        <f t="shared" si="0"/>
        <v>15063893</v>
      </c>
      <c r="E56" s="388"/>
      <c r="F56" s="387">
        <f t="shared" si="1"/>
        <v>6.0169062125856689E-2</v>
      </c>
    </row>
    <row r="57" spans="1:32" x14ac:dyDescent="0.3">
      <c r="A57" s="16"/>
      <c r="B57" s="385" t="s">
        <v>26</v>
      </c>
      <c r="C57" s="385"/>
      <c r="D57" s="386">
        <f t="shared" si="0"/>
        <v>21630044</v>
      </c>
      <c r="E57" s="388"/>
      <c r="F57" s="387">
        <f t="shared" si="1"/>
        <v>8.6295957620053043E-2</v>
      </c>
      <c r="G57" s="16"/>
    </row>
    <row r="58" spans="1:32" x14ac:dyDescent="0.3">
      <c r="B58" s="385"/>
      <c r="C58" s="385"/>
      <c r="D58" s="388"/>
      <c r="E58" s="388"/>
      <c r="F58" s="387"/>
    </row>
    <row r="59" spans="1:32" x14ac:dyDescent="0.3">
      <c r="B59" s="389" t="s">
        <v>3</v>
      </c>
      <c r="C59" s="389"/>
      <c r="D59" s="390">
        <f>SUM(D52:D57)</f>
        <v>250359445</v>
      </c>
      <c r="E59" s="390"/>
      <c r="F59" s="391">
        <f>SUM(F52:F57)</f>
        <v>0.9998999999999999</v>
      </c>
    </row>
    <row r="60" spans="1:32" x14ac:dyDescent="0.3">
      <c r="B60" s="385"/>
      <c r="C60" s="385"/>
      <c r="D60" s="392"/>
      <c r="E60" s="392"/>
      <c r="F60" s="385"/>
    </row>
    <row r="61" spans="1:32" x14ac:dyDescent="0.3">
      <c r="B61" s="383"/>
      <c r="C61" s="383"/>
      <c r="D61" s="383"/>
      <c r="E61" s="383"/>
      <c r="F61" s="383"/>
      <c r="AF61" s="2">
        <v>1724018</v>
      </c>
    </row>
    <row r="62" spans="1:32" x14ac:dyDescent="0.3">
      <c r="B62" s="383"/>
      <c r="C62" s="383"/>
      <c r="D62" s="383"/>
      <c r="E62" s="383"/>
      <c r="F62" s="383"/>
      <c r="AF62" s="2">
        <v>102516</v>
      </c>
    </row>
    <row r="63" spans="1:32" x14ac:dyDescent="0.3">
      <c r="B63" s="383"/>
      <c r="C63" s="383"/>
      <c r="D63" s="383"/>
      <c r="E63" s="383"/>
      <c r="F63" s="383"/>
      <c r="AF63" s="2">
        <v>167548</v>
      </c>
    </row>
    <row r="64" spans="1:32" x14ac:dyDescent="0.3">
      <c r="D64" s="24"/>
      <c r="E64" s="16"/>
      <c r="F64" s="4"/>
    </row>
    <row r="65" spans="4:32" x14ac:dyDescent="0.3">
      <c r="D65" s="24"/>
      <c r="E65" s="16"/>
      <c r="F65" s="4"/>
      <c r="G65" s="25"/>
      <c r="AF65" s="2">
        <v>600000</v>
      </c>
    </row>
    <row r="66" spans="4:32" x14ac:dyDescent="0.3">
      <c r="D66" s="26"/>
      <c r="F66" s="4"/>
    </row>
    <row r="67" spans="4:32" x14ac:dyDescent="0.3">
      <c r="D67" s="26"/>
      <c r="F67" s="4"/>
      <c r="AF67" s="2">
        <v>83146</v>
      </c>
    </row>
    <row r="68" spans="4:32" x14ac:dyDescent="0.3">
      <c r="D68" s="26"/>
      <c r="F68" s="4"/>
    </row>
    <row r="69" spans="4:32" x14ac:dyDescent="0.3">
      <c r="D69" s="26"/>
      <c r="F69" s="4"/>
    </row>
    <row r="70" spans="4:32" x14ac:dyDescent="0.3">
      <c r="D70" s="16"/>
      <c r="E70" s="16"/>
    </row>
    <row r="80" spans="4:32" x14ac:dyDescent="0.3">
      <c r="D80" s="16"/>
      <c r="E80" s="16"/>
    </row>
    <row r="82" spans="1:8" x14ac:dyDescent="0.3">
      <c r="A82" s="10"/>
      <c r="B82" s="10"/>
      <c r="C82" s="10"/>
      <c r="D82" s="10"/>
      <c r="E82" s="10"/>
      <c r="F82" s="10"/>
      <c r="G82" s="10"/>
      <c r="H82" s="10"/>
    </row>
    <row r="83" spans="1:8" x14ac:dyDescent="0.3">
      <c r="A83" s="10"/>
      <c r="B83" s="10"/>
      <c r="C83" s="10"/>
      <c r="D83" s="10"/>
      <c r="E83" s="10"/>
      <c r="F83" s="10"/>
      <c r="G83" s="10"/>
      <c r="H83" s="10"/>
    </row>
    <row r="84" spans="1:8" x14ac:dyDescent="0.3">
      <c r="A84" s="10"/>
      <c r="B84" s="10"/>
      <c r="C84" s="10"/>
      <c r="D84" s="27"/>
      <c r="E84" s="27"/>
      <c r="F84" s="28"/>
      <c r="G84" s="10"/>
      <c r="H84" s="10"/>
    </row>
    <row r="85" spans="1:8" x14ac:dyDescent="0.3">
      <c r="A85" s="10"/>
      <c r="B85" s="10"/>
      <c r="C85" s="10"/>
      <c r="D85" s="27"/>
      <c r="E85" s="27"/>
      <c r="F85" s="28"/>
      <c r="G85" s="10"/>
      <c r="H85" s="10"/>
    </row>
    <row r="86" spans="1:8" x14ac:dyDescent="0.3">
      <c r="A86" s="10"/>
      <c r="B86" s="10"/>
      <c r="C86" s="10"/>
      <c r="D86" s="27"/>
      <c r="E86" s="27"/>
      <c r="F86" s="28"/>
      <c r="G86" s="10"/>
      <c r="H86" s="10"/>
    </row>
    <row r="87" spans="1:8" x14ac:dyDescent="0.3">
      <c r="A87" s="10"/>
      <c r="B87" s="10"/>
      <c r="C87" s="10"/>
      <c r="D87" s="27"/>
      <c r="E87" s="27"/>
      <c r="F87" s="28"/>
      <c r="G87" s="10"/>
      <c r="H87" s="10"/>
    </row>
    <row r="88" spans="1:8" x14ac:dyDescent="0.3">
      <c r="A88" s="10"/>
      <c r="B88" s="10"/>
      <c r="C88" s="10"/>
      <c r="D88" s="27"/>
      <c r="E88" s="27"/>
      <c r="F88" s="28"/>
      <c r="G88" s="10"/>
      <c r="H88" s="10"/>
    </row>
    <row r="89" spans="1:8" x14ac:dyDescent="0.3">
      <c r="A89" s="10"/>
      <c r="B89" s="10"/>
      <c r="C89" s="10"/>
      <c r="D89" s="27"/>
      <c r="E89" s="27"/>
      <c r="F89" s="28"/>
      <c r="G89" s="10"/>
      <c r="H89" s="10"/>
    </row>
    <row r="90" spans="1:8" x14ac:dyDescent="0.3">
      <c r="A90" s="10"/>
      <c r="B90" s="10"/>
      <c r="C90" s="10"/>
      <c r="D90" s="27"/>
      <c r="E90" s="27"/>
      <c r="F90" s="10"/>
      <c r="G90" s="10"/>
      <c r="H90" s="10"/>
    </row>
    <row r="91" spans="1:8" x14ac:dyDescent="0.3">
      <c r="A91" s="10"/>
      <c r="B91" s="10"/>
      <c r="C91" s="10"/>
      <c r="D91" s="27"/>
      <c r="E91" s="27"/>
      <c r="F91" s="28"/>
      <c r="G91" s="10"/>
      <c r="H91" s="10"/>
    </row>
    <row r="92" spans="1:8" x14ac:dyDescent="0.3">
      <c r="A92" s="10"/>
      <c r="B92" s="10"/>
      <c r="C92" s="10"/>
      <c r="D92" s="10"/>
      <c r="E92" s="10"/>
      <c r="F92" s="10"/>
      <c r="G92" s="10"/>
      <c r="H92" s="10"/>
    </row>
    <row r="93" spans="1:8" x14ac:dyDescent="0.3">
      <c r="A93" s="10"/>
      <c r="B93" s="10"/>
      <c r="C93" s="10"/>
      <c r="D93" s="10"/>
      <c r="E93" s="10"/>
      <c r="F93" s="10"/>
      <c r="G93" s="10"/>
      <c r="H93" s="10"/>
    </row>
    <row r="94" spans="1:8" x14ac:dyDescent="0.3">
      <c r="A94" s="10"/>
      <c r="B94" s="10"/>
      <c r="C94" s="10"/>
      <c r="D94" s="10"/>
      <c r="E94" s="10"/>
      <c r="F94" s="10"/>
      <c r="G94" s="10"/>
      <c r="H94" s="10"/>
    </row>
    <row r="95" spans="1:8" x14ac:dyDescent="0.3">
      <c r="A95" s="10"/>
      <c r="B95" s="10"/>
      <c r="C95" s="10"/>
      <c r="D95" s="10"/>
      <c r="E95" s="10"/>
      <c r="F95" s="10"/>
      <c r="G95" s="10"/>
      <c r="H95" s="10"/>
    </row>
    <row r="96" spans="1:8" x14ac:dyDescent="0.3">
      <c r="A96" s="10"/>
      <c r="B96" s="10"/>
      <c r="C96" s="10"/>
      <c r="D96" s="10"/>
      <c r="E96" s="10"/>
      <c r="F96" s="10"/>
      <c r="G96" s="10"/>
      <c r="H96" s="10"/>
    </row>
    <row r="97" spans="1:8" x14ac:dyDescent="0.3">
      <c r="A97" s="10"/>
      <c r="B97" s="10"/>
      <c r="C97" s="10"/>
      <c r="D97" s="10"/>
      <c r="E97" s="10"/>
      <c r="F97" s="10"/>
      <c r="G97" s="10"/>
      <c r="H97" s="10"/>
    </row>
    <row r="98" spans="1:8" x14ac:dyDescent="0.3">
      <c r="A98" s="10"/>
      <c r="B98" s="10"/>
      <c r="C98" s="10"/>
      <c r="D98" s="10"/>
      <c r="E98" s="10"/>
      <c r="F98" s="10"/>
      <c r="G98" s="10"/>
      <c r="H98" s="10"/>
    </row>
    <row r="99" spans="1:8" x14ac:dyDescent="0.3">
      <c r="A99" s="10"/>
      <c r="B99" s="10"/>
      <c r="C99" s="10"/>
      <c r="D99" s="10"/>
      <c r="E99" s="10"/>
      <c r="F99" s="10"/>
      <c r="G99" s="10"/>
      <c r="H99" s="10"/>
    </row>
    <row r="100" spans="1:8" x14ac:dyDescent="0.3">
      <c r="A100" s="10"/>
      <c r="B100" s="10"/>
      <c r="C100" s="10"/>
      <c r="D100" s="10"/>
      <c r="E100" s="10"/>
      <c r="F100" s="10"/>
      <c r="G100" s="10"/>
      <c r="H100" s="10"/>
    </row>
    <row r="101" spans="1:8" x14ac:dyDescent="0.3">
      <c r="A101" s="10"/>
      <c r="B101" s="10"/>
      <c r="C101" s="10"/>
      <c r="D101" s="10"/>
      <c r="E101" s="10"/>
      <c r="F101" s="10"/>
      <c r="G101" s="10"/>
      <c r="H101" s="10"/>
    </row>
    <row r="102" spans="1:8" x14ac:dyDescent="0.3">
      <c r="A102" s="10"/>
      <c r="B102" s="2" t="s">
        <v>27</v>
      </c>
      <c r="C102" s="10"/>
      <c r="D102" s="10"/>
      <c r="E102" s="10"/>
      <c r="F102" s="10"/>
      <c r="G102" s="10"/>
      <c r="H102" s="10"/>
    </row>
    <row r="103" spans="1:8" x14ac:dyDescent="0.3">
      <c r="A103" s="10"/>
      <c r="B103" s="10"/>
      <c r="C103" s="10"/>
      <c r="D103" s="10"/>
      <c r="E103" s="10"/>
      <c r="F103" s="10"/>
      <c r="G103" s="10"/>
      <c r="H103" s="10"/>
    </row>
    <row r="129" hidden="1" x14ac:dyDescent="0.3"/>
    <row r="176" spans="32:32" x14ac:dyDescent="0.3">
      <c r="AF176" s="2">
        <v>97696</v>
      </c>
    </row>
    <row r="178" spans="2:2" x14ac:dyDescent="0.3">
      <c r="B178" s="2" t="s">
        <v>28</v>
      </c>
    </row>
  </sheetData>
  <mergeCells count="4">
    <mergeCell ref="B1:F1"/>
    <mergeCell ref="B2:F2"/>
    <mergeCell ref="B3:F3"/>
    <mergeCell ref="B5:F5"/>
  </mergeCells>
  <phoneticPr fontId="0" type="noConversion"/>
  <pageMargins left="0.3" right="0.3" top="0.5" bottom="0.5" header="0.5" footer="0.5"/>
  <pageSetup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A1:AF175"/>
  <sheetViews>
    <sheetView showOutlineSymbols="0" zoomScale="75" zoomScaleNormal="75" zoomScaleSheetLayoutView="80" workbookViewId="0">
      <selection activeCell="A8" sqref="A8"/>
    </sheetView>
  </sheetViews>
  <sheetFormatPr defaultColWidth="9.6640625" defaultRowHeight="19.5" x14ac:dyDescent="0.3"/>
  <cols>
    <col min="1" max="1" width="26.77734375" style="42" customWidth="1"/>
    <col min="2" max="2" width="2" style="44" customWidth="1"/>
    <col min="3" max="3" width="20.77734375" style="42" customWidth="1"/>
    <col min="4" max="4" width="2" style="44" customWidth="1"/>
    <col min="5" max="5" width="20.77734375" style="42" customWidth="1"/>
    <col min="6" max="6" width="27" style="42" customWidth="1"/>
    <col min="7" max="7" width="2" style="42" customWidth="1"/>
    <col min="8" max="8" width="20.77734375" style="42" customWidth="1"/>
    <col min="9" max="9" width="2" style="42" customWidth="1"/>
    <col min="10" max="11" width="20.77734375" style="42" customWidth="1"/>
    <col min="12" max="12" width="24.21875" style="42" customWidth="1"/>
    <col min="13" max="13" width="14.77734375" style="42" customWidth="1"/>
    <col min="14" max="14" width="19.88671875" style="42" customWidth="1"/>
    <col min="15" max="15" width="22.21875" style="42" customWidth="1"/>
    <col min="16" max="16" width="12.21875" style="42" customWidth="1"/>
    <col min="17" max="31" width="9.6640625" style="42"/>
    <col min="32" max="32" width="9.88671875" style="42" bestFit="1" customWidth="1"/>
    <col min="33" max="16384" width="9.6640625" style="42"/>
  </cols>
  <sheetData>
    <row r="1" spans="1:32" s="36" customFormat="1" ht="42.75" x14ac:dyDescent="0.65">
      <c r="A1" s="33" t="s">
        <v>14</v>
      </c>
      <c r="B1" s="34"/>
      <c r="C1" s="35"/>
      <c r="D1" s="34"/>
      <c r="E1" s="35"/>
      <c r="F1" s="35"/>
      <c r="G1" s="35"/>
      <c r="H1" s="35"/>
      <c r="I1" s="35"/>
      <c r="J1" s="35"/>
    </row>
    <row r="2" spans="1:32" s="36" customFormat="1" ht="37.5" x14ac:dyDescent="0.55000000000000004">
      <c r="A2" s="37" t="s">
        <v>5</v>
      </c>
      <c r="B2" s="34"/>
      <c r="C2" s="35"/>
      <c r="D2" s="34"/>
      <c r="E2" s="35"/>
      <c r="F2" s="35"/>
      <c r="G2" s="35"/>
      <c r="H2" s="35"/>
      <c r="I2" s="35"/>
      <c r="J2" s="35"/>
    </row>
    <row r="3" spans="1:32" s="36" customFormat="1" ht="32.450000000000003" customHeight="1" x14ac:dyDescent="0.5">
      <c r="A3" s="38" t="s">
        <v>6</v>
      </c>
      <c r="B3" s="34"/>
      <c r="C3" s="35"/>
      <c r="D3" s="34"/>
      <c r="E3" s="35"/>
      <c r="F3" s="35"/>
      <c r="G3" s="35"/>
      <c r="H3" s="35"/>
      <c r="I3" s="35"/>
      <c r="J3" s="35"/>
    </row>
    <row r="4" spans="1:32" s="36" customFormat="1" x14ac:dyDescent="0.3">
      <c r="A4" s="35"/>
      <c r="B4" s="34"/>
      <c r="C4" s="35"/>
      <c r="D4" s="34"/>
      <c r="E4" s="35"/>
      <c r="F4" s="35"/>
      <c r="G4" s="35"/>
      <c r="H4" s="35"/>
      <c r="I4" s="35"/>
      <c r="J4" s="35"/>
    </row>
    <row r="5" spans="1:32" s="36" customFormat="1" ht="28.5" customHeight="1" x14ac:dyDescent="0.45">
      <c r="A5" s="39" t="s">
        <v>35</v>
      </c>
      <c r="B5" s="34"/>
      <c r="C5" s="35"/>
      <c r="D5" s="34"/>
      <c r="E5" s="35"/>
      <c r="F5" s="35"/>
      <c r="G5" s="35"/>
      <c r="H5" s="35"/>
      <c r="I5" s="35"/>
      <c r="J5" s="35"/>
    </row>
    <row r="6" spans="1:32" x14ac:dyDescent="0.3">
      <c r="A6" s="40"/>
      <c r="B6" s="41"/>
      <c r="C6" s="40"/>
      <c r="D6" s="41"/>
      <c r="E6" s="40"/>
      <c r="F6" s="40"/>
      <c r="G6" s="40"/>
      <c r="H6" s="40"/>
      <c r="I6" s="40"/>
      <c r="J6" s="40"/>
    </row>
    <row r="7" spans="1:32" x14ac:dyDescent="0.3">
      <c r="A7" s="40"/>
      <c r="B7" s="41"/>
      <c r="C7" s="40"/>
      <c r="D7" s="41"/>
      <c r="E7" s="40"/>
      <c r="F7" s="40"/>
      <c r="G7" s="40"/>
      <c r="H7" s="40"/>
      <c r="I7" s="40"/>
      <c r="J7" s="40"/>
    </row>
    <row r="8" spans="1:32" x14ac:dyDescent="0.3">
      <c r="A8" s="40"/>
      <c r="B8" s="41"/>
      <c r="C8" s="40"/>
      <c r="D8" s="41"/>
      <c r="E8" s="40"/>
      <c r="F8" s="40"/>
      <c r="G8" s="40"/>
      <c r="H8" s="40"/>
      <c r="I8" s="40"/>
      <c r="J8" s="40"/>
    </row>
    <row r="9" spans="1:32" x14ac:dyDescent="0.3">
      <c r="B9" s="43"/>
      <c r="G9" s="40"/>
      <c r="H9" s="40"/>
      <c r="I9" s="40"/>
    </row>
    <row r="10" spans="1:32" x14ac:dyDescent="0.3">
      <c r="A10" s="45"/>
      <c r="B10" s="46"/>
    </row>
    <row r="11" spans="1:32" x14ac:dyDescent="0.3">
      <c r="F11" s="100" t="s">
        <v>32</v>
      </c>
      <c r="G11" s="101"/>
      <c r="H11" s="101"/>
      <c r="I11" s="101"/>
      <c r="J11" s="101"/>
    </row>
    <row r="12" spans="1:32" x14ac:dyDescent="0.3">
      <c r="F12" s="101"/>
      <c r="G12" s="101"/>
      <c r="H12" s="101"/>
      <c r="I12" s="44"/>
      <c r="J12" s="101"/>
    </row>
    <row r="13" spans="1:32" x14ac:dyDescent="0.3">
      <c r="F13" s="44"/>
      <c r="G13" s="44"/>
      <c r="H13" s="48"/>
      <c r="I13" s="48"/>
      <c r="J13" s="44"/>
      <c r="AF13" s="42">
        <v>38583036</v>
      </c>
    </row>
    <row r="14" spans="1:32" ht="39.75" customHeight="1" thickBot="1" x14ac:dyDescent="0.35">
      <c r="F14" s="67" t="s">
        <v>13</v>
      </c>
      <c r="G14" s="43"/>
      <c r="H14" s="102" t="s">
        <v>37</v>
      </c>
      <c r="I14" s="49"/>
      <c r="J14" s="67" t="s">
        <v>17</v>
      </c>
    </row>
    <row r="15" spans="1:32" x14ac:dyDescent="0.3">
      <c r="F15" s="50"/>
      <c r="G15" s="50"/>
      <c r="H15" s="51"/>
      <c r="I15" s="51"/>
      <c r="J15" s="52"/>
    </row>
    <row r="16" spans="1:32" x14ac:dyDescent="0.3">
      <c r="F16" s="68" t="s">
        <v>12</v>
      </c>
      <c r="G16" s="44"/>
      <c r="H16" s="69">
        <v>65535865</v>
      </c>
      <c r="I16" s="53"/>
      <c r="J16" s="71">
        <v>0.27464334427371806</v>
      </c>
      <c r="K16" s="54"/>
    </row>
    <row r="17" spans="6:32" x14ac:dyDescent="0.3">
      <c r="F17" s="68" t="s">
        <v>4</v>
      </c>
      <c r="G17" s="44"/>
      <c r="H17" s="70">
        <v>58879238</v>
      </c>
      <c r="I17" s="55"/>
      <c r="J17" s="71">
        <v>0.24674719457213518</v>
      </c>
      <c r="K17" s="54"/>
    </row>
    <row r="18" spans="6:32" x14ac:dyDescent="0.3">
      <c r="F18" s="68" t="s">
        <v>8</v>
      </c>
      <c r="G18" s="44"/>
      <c r="H18" s="70">
        <v>2571327</v>
      </c>
      <c r="I18" s="55"/>
      <c r="J18" s="71">
        <v>1.0775746173508302E-2</v>
      </c>
      <c r="K18" s="54"/>
    </row>
    <row r="19" spans="6:32" x14ac:dyDescent="0.3">
      <c r="F19" s="68" t="s">
        <v>1</v>
      </c>
      <c r="G19" s="44"/>
      <c r="H19" s="70">
        <v>76706437</v>
      </c>
      <c r="I19" s="55"/>
      <c r="J19" s="71">
        <v>0.32145623446034116</v>
      </c>
      <c r="K19" s="54"/>
    </row>
    <row r="20" spans="6:32" x14ac:dyDescent="0.3">
      <c r="F20" s="68" t="s">
        <v>0</v>
      </c>
      <c r="G20" s="44"/>
      <c r="H20" s="70">
        <v>14096005</v>
      </c>
      <c r="I20" s="55"/>
      <c r="J20" s="71">
        <v>5.9072600233460733E-2</v>
      </c>
      <c r="K20" s="54"/>
    </row>
    <row r="21" spans="6:32" x14ac:dyDescent="0.3">
      <c r="F21" s="68" t="s">
        <v>26</v>
      </c>
      <c r="G21" s="44"/>
      <c r="H21" s="70">
        <v>20832840</v>
      </c>
      <c r="I21" s="55"/>
      <c r="J21" s="71">
        <v>8.7304880286836598E-2</v>
      </c>
    </row>
    <row r="22" spans="6:32" ht="20.25" thickBot="1" x14ac:dyDescent="0.35">
      <c r="F22" s="44"/>
      <c r="G22" s="44"/>
      <c r="H22" s="55"/>
      <c r="I22" s="55"/>
      <c r="J22" s="103"/>
    </row>
    <row r="23" spans="6:32" ht="20.25" thickBot="1" x14ac:dyDescent="0.35">
      <c r="F23" s="104" t="s">
        <v>3</v>
      </c>
      <c r="G23" s="46"/>
      <c r="H23" s="105">
        <f>SUM(H16:H21)</f>
        <v>238621712</v>
      </c>
      <c r="I23" s="56"/>
      <c r="J23" s="106">
        <f>(SUM(J16:J21))</f>
        <v>1</v>
      </c>
    </row>
    <row r="24" spans="6:32" ht="20.25" thickTop="1" x14ac:dyDescent="0.3"/>
    <row r="25" spans="6:32" x14ac:dyDescent="0.3">
      <c r="G25" s="47"/>
      <c r="I25" s="47"/>
    </row>
    <row r="26" spans="6:32" x14ac:dyDescent="0.3">
      <c r="I26" s="47"/>
    </row>
    <row r="27" spans="6:32" x14ac:dyDescent="0.3">
      <c r="AF27" s="42">
        <v>467199</v>
      </c>
    </row>
    <row r="30" spans="6:32" x14ac:dyDescent="0.3">
      <c r="AF30" s="42">
        <v>1921405</v>
      </c>
    </row>
    <row r="31" spans="6:32" x14ac:dyDescent="0.3">
      <c r="G31" s="40"/>
      <c r="H31" s="40"/>
      <c r="I31" s="40"/>
    </row>
    <row r="33" spans="1:12" x14ac:dyDescent="0.3">
      <c r="A33" s="100" t="s">
        <v>36</v>
      </c>
    </row>
    <row r="35" spans="1:12" x14ac:dyDescent="0.3">
      <c r="C35" s="57"/>
      <c r="D35" s="48"/>
    </row>
    <row r="36" spans="1:12" ht="39.75" customHeight="1" thickBot="1" x14ac:dyDescent="0.35">
      <c r="A36" s="67" t="s">
        <v>13</v>
      </c>
      <c r="B36" s="43"/>
      <c r="C36" s="67" t="s">
        <v>38</v>
      </c>
      <c r="D36" s="43"/>
      <c r="E36" s="67" t="s">
        <v>17</v>
      </c>
    </row>
    <row r="37" spans="1:12" x14ac:dyDescent="0.3">
      <c r="A37" s="50"/>
      <c r="B37" s="50"/>
      <c r="C37" s="58"/>
      <c r="D37" s="58"/>
      <c r="E37" s="52"/>
    </row>
    <row r="38" spans="1:12" x14ac:dyDescent="0.3">
      <c r="A38" s="68" t="s">
        <v>12</v>
      </c>
      <c r="C38" s="69">
        <v>65508789</v>
      </c>
      <c r="D38" s="53"/>
      <c r="E38" s="71">
        <v>0.2616589479977478</v>
      </c>
    </row>
    <row r="39" spans="1:12" x14ac:dyDescent="0.3">
      <c r="A39" s="68" t="s">
        <v>4</v>
      </c>
      <c r="C39" s="70">
        <v>60162524</v>
      </c>
      <c r="D39" s="55"/>
      <c r="E39" s="71">
        <v>0.24030459086534561</v>
      </c>
    </row>
    <row r="40" spans="1:12" x14ac:dyDescent="0.3">
      <c r="A40" s="68" t="s">
        <v>8</v>
      </c>
      <c r="C40" s="70">
        <v>2830966</v>
      </c>
      <c r="D40" s="55"/>
      <c r="E40" s="71">
        <v>1.130760615002961E-2</v>
      </c>
    </row>
    <row r="41" spans="1:12" x14ac:dyDescent="0.3">
      <c r="A41" s="68" t="s">
        <v>1</v>
      </c>
      <c r="C41" s="70">
        <v>85163229</v>
      </c>
      <c r="D41" s="55"/>
      <c r="E41" s="71">
        <v>0.34016383524096722</v>
      </c>
    </row>
    <row r="42" spans="1:12" x14ac:dyDescent="0.3">
      <c r="A42" s="68" t="s">
        <v>0</v>
      </c>
      <c r="C42" s="70">
        <v>15063893</v>
      </c>
      <c r="D42" s="55"/>
      <c r="E42" s="71">
        <v>6.0169062125856689E-2</v>
      </c>
    </row>
    <row r="43" spans="1:12" x14ac:dyDescent="0.3">
      <c r="A43" s="68" t="s">
        <v>26</v>
      </c>
      <c r="C43" s="70">
        <v>21630044</v>
      </c>
      <c r="D43" s="55"/>
      <c r="E43" s="71">
        <v>8.6295957620053043E-2</v>
      </c>
      <c r="K43" s="59"/>
      <c r="L43" s="59"/>
    </row>
    <row r="44" spans="1:12" ht="20.25" thickBot="1" x14ac:dyDescent="0.35">
      <c r="A44" s="47"/>
      <c r="C44" s="55"/>
      <c r="D44" s="55"/>
      <c r="E44" s="60"/>
      <c r="K44" s="61"/>
      <c r="L44" s="61"/>
    </row>
    <row r="45" spans="1:12" ht="20.25" thickBot="1" x14ac:dyDescent="0.35">
      <c r="A45" s="62" t="s">
        <v>3</v>
      </c>
      <c r="B45" s="46"/>
      <c r="C45" s="63">
        <f>SUM(C38:C43)</f>
        <v>250359445</v>
      </c>
      <c r="D45" s="56"/>
      <c r="E45" s="64">
        <f>(SUM(E38:E43))+0.0001</f>
        <v>0.99999999999999989</v>
      </c>
      <c r="K45" s="13"/>
      <c r="L45" s="13"/>
    </row>
    <row r="46" spans="1:12" ht="20.25" thickTop="1" x14ac:dyDescent="0.3"/>
    <row r="47" spans="1:12" x14ac:dyDescent="0.3">
      <c r="C47" s="47"/>
      <c r="E47" s="47"/>
      <c r="F47" s="47"/>
      <c r="G47" s="47"/>
      <c r="H47" s="47"/>
      <c r="I47" s="47"/>
      <c r="J47" s="47"/>
    </row>
    <row r="48" spans="1:12" ht="18.75" customHeight="1" x14ac:dyDescent="0.3">
      <c r="C48" s="47"/>
      <c r="E48" s="47"/>
      <c r="F48" s="47"/>
      <c r="G48" s="47"/>
      <c r="H48" s="47"/>
      <c r="I48" s="47"/>
      <c r="J48" s="47"/>
    </row>
    <row r="49" spans="1:32" ht="18.75" customHeight="1" x14ac:dyDescent="0.3">
      <c r="C49" s="47"/>
      <c r="E49" s="47"/>
      <c r="F49" s="47"/>
      <c r="G49" s="47"/>
      <c r="H49" s="47"/>
      <c r="I49" s="47"/>
      <c r="J49" s="47"/>
    </row>
    <row r="50" spans="1:32" ht="18.75" customHeight="1" x14ac:dyDescent="0.3">
      <c r="C50" s="47"/>
      <c r="E50" s="47"/>
      <c r="F50" s="47"/>
      <c r="G50" s="47"/>
      <c r="H50" s="47"/>
      <c r="I50" s="47"/>
      <c r="J50" s="47"/>
    </row>
    <row r="51" spans="1:32" ht="18.75" customHeight="1" x14ac:dyDescent="0.3">
      <c r="C51" s="47"/>
      <c r="E51" s="47"/>
      <c r="F51" s="47"/>
      <c r="G51" s="47"/>
      <c r="H51" s="47"/>
      <c r="I51" s="47"/>
      <c r="J51" s="47"/>
    </row>
    <row r="52" spans="1:32" ht="18.75" customHeight="1" x14ac:dyDescent="0.3">
      <c r="C52" s="47"/>
      <c r="E52" s="47"/>
      <c r="F52" s="47"/>
      <c r="G52" s="47"/>
      <c r="H52" s="47"/>
      <c r="I52" s="47"/>
      <c r="J52" s="47"/>
    </row>
    <row r="53" spans="1:32" ht="18.75" customHeight="1" x14ac:dyDescent="0.3">
      <c r="C53" s="47"/>
      <c r="E53" s="47"/>
      <c r="F53" s="47"/>
      <c r="G53" s="47"/>
      <c r="H53" s="47"/>
      <c r="I53" s="47"/>
      <c r="J53" s="47"/>
    </row>
    <row r="54" spans="1:32" ht="18.75" customHeight="1" x14ac:dyDescent="0.3">
      <c r="C54" s="47"/>
      <c r="E54" s="47"/>
      <c r="F54" s="47"/>
      <c r="G54" s="47"/>
      <c r="H54" s="47"/>
      <c r="I54" s="47"/>
      <c r="J54" s="47"/>
    </row>
    <row r="55" spans="1:32" ht="16.5" customHeight="1" x14ac:dyDescent="0.3">
      <c r="C55" s="47"/>
      <c r="E55" s="47"/>
      <c r="F55" s="47"/>
      <c r="G55" s="47"/>
      <c r="H55" s="47"/>
      <c r="I55" s="47"/>
      <c r="J55" s="47"/>
      <c r="M55" s="47"/>
      <c r="N55" s="47"/>
    </row>
    <row r="56" spans="1:32" ht="16.5" customHeight="1" x14ac:dyDescent="0.3">
      <c r="B56" s="393"/>
      <c r="C56" s="394"/>
      <c r="D56" s="393"/>
      <c r="E56" s="394"/>
      <c r="F56" s="395"/>
      <c r="G56" s="395"/>
      <c r="H56" s="395"/>
      <c r="I56" s="395"/>
      <c r="J56" s="394"/>
      <c r="M56" s="47"/>
      <c r="N56" s="47"/>
    </row>
    <row r="57" spans="1:32" ht="16.5" customHeight="1" x14ac:dyDescent="0.3">
      <c r="B57" s="393"/>
      <c r="C57" s="394"/>
      <c r="D57" s="393"/>
      <c r="E57" s="394"/>
      <c r="F57" s="396"/>
      <c r="G57" s="396"/>
      <c r="H57" s="395"/>
      <c r="I57" s="395"/>
      <c r="J57" s="394"/>
      <c r="M57" s="47"/>
      <c r="N57" s="47"/>
    </row>
    <row r="58" spans="1:32" ht="16.5" customHeight="1" x14ac:dyDescent="0.3">
      <c r="B58" s="393"/>
      <c r="C58" s="385"/>
      <c r="D58" s="385"/>
      <c r="E58" s="386"/>
      <c r="F58" s="386"/>
      <c r="G58" s="387"/>
      <c r="H58" s="385"/>
      <c r="I58" s="385"/>
      <c r="J58" s="386"/>
      <c r="K58" s="107"/>
      <c r="M58" s="47"/>
      <c r="N58" s="47"/>
    </row>
    <row r="59" spans="1:32" ht="16.5" customHeight="1" x14ac:dyDescent="0.3">
      <c r="B59" s="393"/>
      <c r="C59" s="385" t="s">
        <v>13</v>
      </c>
      <c r="D59" s="385"/>
      <c r="E59" s="386"/>
      <c r="F59" s="386" t="str">
        <f>H14</f>
        <v xml:space="preserve">FY '25 Budget  
(As Amended)                           </v>
      </c>
      <c r="G59" s="387"/>
      <c r="H59" s="385" t="s">
        <v>17</v>
      </c>
      <c r="I59" s="385"/>
      <c r="J59" s="386"/>
      <c r="K59" s="107"/>
      <c r="M59" s="47"/>
      <c r="N59" s="47"/>
    </row>
    <row r="60" spans="1:32" x14ac:dyDescent="0.3">
      <c r="B60" s="393"/>
      <c r="C60" s="385" t="s">
        <v>12</v>
      </c>
      <c r="D60" s="385"/>
      <c r="E60" s="386"/>
      <c r="F60" s="386">
        <f t="shared" ref="F60:F65" si="0">+H16</f>
        <v>65535865</v>
      </c>
      <c r="G60" s="387"/>
      <c r="H60" s="397">
        <f>F60/F66</f>
        <v>0.27464334427371806</v>
      </c>
      <c r="I60" s="397"/>
      <c r="J60" s="386">
        <f>ROUND(H60,4)</f>
        <v>0.27460000000000001</v>
      </c>
      <c r="K60" s="107"/>
    </row>
    <row r="61" spans="1:32" x14ac:dyDescent="0.3">
      <c r="A61" s="59"/>
      <c r="B61" s="398"/>
      <c r="C61" s="385" t="s">
        <v>4</v>
      </c>
      <c r="D61" s="385"/>
      <c r="E61" s="386"/>
      <c r="F61" s="386">
        <f t="shared" si="0"/>
        <v>58879238</v>
      </c>
      <c r="G61" s="387"/>
      <c r="H61" s="397">
        <f>F61/F66</f>
        <v>0.24674719457213518</v>
      </c>
      <c r="I61" s="397"/>
      <c r="J61" s="386">
        <f t="shared" ref="J61:J62" si="1">ROUND(H61,4)</f>
        <v>0.2467</v>
      </c>
      <c r="K61" s="107"/>
      <c r="AF61" s="42">
        <v>1724018</v>
      </c>
    </row>
    <row r="62" spans="1:32" x14ac:dyDescent="0.3">
      <c r="B62" s="393"/>
      <c r="C62" s="385" t="s">
        <v>8</v>
      </c>
      <c r="D62" s="385"/>
      <c r="E62" s="386"/>
      <c r="F62" s="386">
        <f t="shared" si="0"/>
        <v>2571327</v>
      </c>
      <c r="G62" s="387"/>
      <c r="H62" s="397">
        <f>F62/F66</f>
        <v>1.0775746173508302E-2</v>
      </c>
      <c r="I62" s="397"/>
      <c r="J62" s="386">
        <f t="shared" si="1"/>
        <v>1.0800000000000001E-2</v>
      </c>
      <c r="K62" s="107"/>
      <c r="AF62" s="42">
        <v>102516</v>
      </c>
    </row>
    <row r="63" spans="1:32" x14ac:dyDescent="0.3">
      <c r="B63" s="393"/>
      <c r="C63" s="385" t="s">
        <v>1</v>
      </c>
      <c r="D63" s="385"/>
      <c r="E63" s="386"/>
      <c r="F63" s="386">
        <f t="shared" si="0"/>
        <v>76706437</v>
      </c>
      <c r="G63" s="387"/>
      <c r="H63" s="397">
        <f>F63/F66</f>
        <v>0.32145623446034116</v>
      </c>
      <c r="I63" s="397"/>
      <c r="J63" s="386">
        <f>ROUND(H63,4)</f>
        <v>0.32150000000000001</v>
      </c>
      <c r="K63" s="107"/>
    </row>
    <row r="64" spans="1:32" x14ac:dyDescent="0.3">
      <c r="B64" s="393"/>
      <c r="C64" s="385" t="s">
        <v>0</v>
      </c>
      <c r="D64" s="385"/>
      <c r="E64" s="386"/>
      <c r="F64" s="386">
        <f t="shared" si="0"/>
        <v>14096005</v>
      </c>
      <c r="G64" s="387"/>
      <c r="H64" s="397">
        <f>F64/F66</f>
        <v>5.9072600233460733E-2</v>
      </c>
      <c r="I64" s="397"/>
      <c r="J64" s="386">
        <f>ROUND(H64,4)</f>
        <v>5.91E-2</v>
      </c>
      <c r="K64" s="107"/>
    </row>
    <row r="65" spans="2:32" x14ac:dyDescent="0.3">
      <c r="B65" s="393"/>
      <c r="C65" s="385" t="s">
        <v>26</v>
      </c>
      <c r="D65" s="385"/>
      <c r="E65" s="386"/>
      <c r="F65" s="386">
        <f t="shared" si="0"/>
        <v>20832840</v>
      </c>
      <c r="G65" s="387"/>
      <c r="H65" s="397">
        <f>(F65/F66)</f>
        <v>8.7304880286836598E-2</v>
      </c>
      <c r="I65" s="397"/>
      <c r="J65" s="386">
        <f>ROUND(H65,4)+0.0001</f>
        <v>8.7400000000000005E-2</v>
      </c>
      <c r="K65" s="107"/>
    </row>
    <row r="66" spans="2:32" x14ac:dyDescent="0.3">
      <c r="B66" s="393"/>
      <c r="C66" s="385" t="s">
        <v>3</v>
      </c>
      <c r="D66" s="385"/>
      <c r="E66" s="386"/>
      <c r="F66" s="386">
        <f>SUM(F60:F65)</f>
        <v>238621712</v>
      </c>
      <c r="G66" s="387"/>
      <c r="H66" s="397">
        <f>SUM(H60:H65)</f>
        <v>1</v>
      </c>
      <c r="I66" s="397"/>
      <c r="J66" s="386">
        <f>SUM(J60:J65)</f>
        <v>1.0001</v>
      </c>
      <c r="K66" s="107"/>
      <c r="AF66" s="42">
        <v>83146</v>
      </c>
    </row>
    <row r="67" spans="2:32" x14ac:dyDescent="0.3">
      <c r="B67" s="393"/>
      <c r="C67" s="385"/>
      <c r="D67" s="385"/>
      <c r="E67" s="386"/>
      <c r="F67" s="386"/>
      <c r="G67" s="387"/>
      <c r="H67" s="397"/>
      <c r="I67" s="397"/>
      <c r="J67" s="386"/>
      <c r="K67" s="107"/>
    </row>
    <row r="68" spans="2:32" x14ac:dyDescent="0.3">
      <c r="B68" s="393"/>
      <c r="C68" s="385"/>
      <c r="D68" s="385"/>
      <c r="E68" s="386"/>
      <c r="F68" s="386"/>
      <c r="G68" s="387"/>
      <c r="H68" s="397"/>
      <c r="I68" s="397"/>
      <c r="J68" s="386"/>
      <c r="K68" s="107"/>
    </row>
    <row r="69" spans="2:32" x14ac:dyDescent="0.3">
      <c r="B69" s="393"/>
      <c r="C69" s="385"/>
      <c r="D69" s="385"/>
      <c r="E69" s="386"/>
      <c r="F69" s="386"/>
      <c r="G69" s="387"/>
      <c r="H69" s="397"/>
      <c r="I69" s="397"/>
      <c r="J69" s="386"/>
      <c r="K69" s="107"/>
    </row>
    <row r="70" spans="2:32" x14ac:dyDescent="0.3">
      <c r="B70" s="393"/>
      <c r="C70" s="385" t="s">
        <v>13</v>
      </c>
      <c r="D70" s="385"/>
      <c r="E70" s="386"/>
      <c r="F70" s="386" t="str">
        <f>C36</f>
        <v>FY '26 Budget</v>
      </c>
      <c r="G70" s="387"/>
      <c r="H70" s="397" t="s">
        <v>17</v>
      </c>
      <c r="I70" s="397"/>
      <c r="J70" s="386"/>
      <c r="K70" s="107"/>
    </row>
    <row r="71" spans="2:32" x14ac:dyDescent="0.3">
      <c r="B71" s="393"/>
      <c r="C71" s="385" t="s">
        <v>12</v>
      </c>
      <c r="D71" s="385"/>
      <c r="E71" s="386"/>
      <c r="F71" s="386">
        <f t="shared" ref="F71:F76" si="2">C38</f>
        <v>65508789</v>
      </c>
      <c r="G71" s="387"/>
      <c r="H71" s="397">
        <f>F71/$F$77</f>
        <v>0.2616589479977478</v>
      </c>
      <c r="I71" s="397"/>
      <c r="J71" s="386">
        <f t="shared" ref="J71:J75" si="3">ROUND(H71,4)</f>
        <v>0.26169999999999999</v>
      </c>
      <c r="K71" s="107"/>
    </row>
    <row r="72" spans="2:32" x14ac:dyDescent="0.3">
      <c r="B72" s="393"/>
      <c r="C72" s="385" t="s">
        <v>4</v>
      </c>
      <c r="D72" s="385"/>
      <c r="E72" s="386"/>
      <c r="F72" s="386">
        <f t="shared" si="2"/>
        <v>60162524</v>
      </c>
      <c r="G72" s="387"/>
      <c r="H72" s="397">
        <f>F72/$F$77</f>
        <v>0.24030459086534561</v>
      </c>
      <c r="I72" s="397"/>
      <c r="J72" s="386">
        <f t="shared" si="3"/>
        <v>0.24030000000000001</v>
      </c>
      <c r="K72" s="107"/>
    </row>
    <row r="73" spans="2:32" x14ac:dyDescent="0.3">
      <c r="B73" s="393"/>
      <c r="C73" s="385" t="s">
        <v>8</v>
      </c>
      <c r="D73" s="385"/>
      <c r="E73" s="386"/>
      <c r="F73" s="386">
        <f t="shared" si="2"/>
        <v>2830966</v>
      </c>
      <c r="G73" s="387"/>
      <c r="H73" s="397">
        <f>F73/$F$77</f>
        <v>1.130760615002961E-2</v>
      </c>
      <c r="I73" s="397"/>
      <c r="J73" s="386">
        <f t="shared" si="3"/>
        <v>1.1299999999999999E-2</v>
      </c>
      <c r="K73" s="107"/>
    </row>
    <row r="74" spans="2:32" x14ac:dyDescent="0.3">
      <c r="B74" s="393"/>
      <c r="C74" s="385" t="s">
        <v>1</v>
      </c>
      <c r="D74" s="385"/>
      <c r="E74" s="386"/>
      <c r="F74" s="386">
        <f t="shared" si="2"/>
        <v>85163229</v>
      </c>
      <c r="G74" s="387"/>
      <c r="H74" s="397">
        <f>F74/$F$77</f>
        <v>0.34016383524096722</v>
      </c>
      <c r="I74" s="397"/>
      <c r="J74" s="386">
        <f t="shared" si="3"/>
        <v>0.3402</v>
      </c>
      <c r="K74" s="107"/>
    </row>
    <row r="75" spans="2:32" x14ac:dyDescent="0.3">
      <c r="B75" s="393"/>
      <c r="C75" s="385" t="s">
        <v>0</v>
      </c>
      <c r="D75" s="385"/>
      <c r="E75" s="386"/>
      <c r="F75" s="386">
        <f t="shared" si="2"/>
        <v>15063893</v>
      </c>
      <c r="G75" s="387"/>
      <c r="H75" s="397">
        <f>F75/$F$77</f>
        <v>6.0169062125856689E-2</v>
      </c>
      <c r="I75" s="397"/>
      <c r="J75" s="386">
        <f t="shared" si="3"/>
        <v>6.0199999999999997E-2</v>
      </c>
      <c r="K75" s="107"/>
    </row>
    <row r="76" spans="2:32" x14ac:dyDescent="0.3">
      <c r="B76" s="393"/>
      <c r="C76" s="385" t="s">
        <v>26</v>
      </c>
      <c r="D76" s="385"/>
      <c r="E76" s="386"/>
      <c r="F76" s="386">
        <f t="shared" si="2"/>
        <v>21630044</v>
      </c>
      <c r="G76" s="387"/>
      <c r="H76" s="397">
        <f>(F76/$F$77)-0.0001</f>
        <v>8.6295957620053043E-2</v>
      </c>
      <c r="I76" s="397"/>
      <c r="J76" s="386">
        <f>ROUND(H76,4)</f>
        <v>8.6300000000000002E-2</v>
      </c>
      <c r="K76" s="107"/>
    </row>
    <row r="77" spans="2:32" x14ac:dyDescent="0.3">
      <c r="B77" s="393"/>
      <c r="C77" s="385" t="s">
        <v>3</v>
      </c>
      <c r="D77" s="385"/>
      <c r="E77" s="386"/>
      <c r="F77" s="386">
        <f>SUM(F71:F76)</f>
        <v>250359445</v>
      </c>
      <c r="G77" s="387"/>
      <c r="H77" s="397">
        <f>SUM(H71:H76)</f>
        <v>0.9998999999999999</v>
      </c>
      <c r="I77" s="397"/>
      <c r="J77" s="386">
        <f>SUM(J71:J76)</f>
        <v>1</v>
      </c>
      <c r="K77" s="107"/>
    </row>
    <row r="78" spans="2:32" x14ac:dyDescent="0.3">
      <c r="B78" s="393"/>
      <c r="C78" s="385"/>
      <c r="D78" s="385"/>
      <c r="E78" s="386"/>
      <c r="F78" s="386"/>
      <c r="G78" s="387"/>
      <c r="H78" s="385"/>
      <c r="I78" s="385"/>
      <c r="J78" s="386"/>
      <c r="K78" s="107"/>
    </row>
    <row r="79" spans="2:32" x14ac:dyDescent="0.3">
      <c r="B79" s="393"/>
      <c r="C79" s="385"/>
      <c r="D79" s="385"/>
      <c r="E79" s="386"/>
      <c r="F79" s="386"/>
      <c r="G79" s="387"/>
      <c r="H79" s="385"/>
      <c r="I79" s="385"/>
      <c r="J79" s="386"/>
      <c r="K79" s="107"/>
    </row>
    <row r="80" spans="2:32" x14ac:dyDescent="0.3">
      <c r="B80" s="393"/>
      <c r="C80" s="394"/>
      <c r="D80" s="393"/>
      <c r="E80" s="394"/>
      <c r="F80" s="394"/>
      <c r="G80" s="394"/>
      <c r="H80" s="394"/>
      <c r="I80" s="394"/>
      <c r="J80" s="394"/>
    </row>
    <row r="81" spans="1:15" x14ac:dyDescent="0.3">
      <c r="B81" s="393"/>
      <c r="C81" s="394"/>
      <c r="D81" s="393"/>
      <c r="E81" s="394"/>
      <c r="F81" s="394"/>
      <c r="G81" s="394"/>
      <c r="H81" s="394"/>
      <c r="I81" s="394"/>
      <c r="J81" s="394"/>
    </row>
    <row r="82" spans="1:15" x14ac:dyDescent="0.3">
      <c r="B82" s="393"/>
      <c r="C82" s="394"/>
      <c r="D82" s="393"/>
      <c r="E82" s="394"/>
      <c r="F82" s="394"/>
      <c r="G82" s="394"/>
      <c r="H82" s="394"/>
      <c r="I82" s="394"/>
      <c r="J82" s="394"/>
    </row>
    <row r="83" spans="1:15" x14ac:dyDescent="0.3">
      <c r="B83" s="393"/>
      <c r="C83" s="394"/>
      <c r="D83" s="393"/>
      <c r="E83" s="394"/>
      <c r="F83" s="399"/>
      <c r="G83" s="399"/>
      <c r="H83" s="394"/>
      <c r="I83" s="394"/>
      <c r="J83" s="394"/>
    </row>
    <row r="84" spans="1:15" x14ac:dyDescent="0.3">
      <c r="B84" s="393"/>
      <c r="C84" s="394"/>
      <c r="D84" s="393"/>
      <c r="E84" s="394"/>
      <c r="F84" s="394"/>
      <c r="G84" s="394"/>
      <c r="H84" s="394"/>
      <c r="I84" s="394"/>
      <c r="J84" s="394"/>
    </row>
    <row r="85" spans="1:15" x14ac:dyDescent="0.3">
      <c r="B85" s="393"/>
      <c r="C85" s="394"/>
      <c r="D85" s="393"/>
      <c r="E85" s="394"/>
      <c r="F85" s="394"/>
      <c r="G85" s="394"/>
      <c r="H85" s="394"/>
      <c r="I85" s="394"/>
      <c r="J85" s="394"/>
    </row>
    <row r="86" spans="1:15" x14ac:dyDescent="0.3">
      <c r="A86" s="47"/>
      <c r="B86" s="393"/>
      <c r="C86" s="395"/>
      <c r="D86" s="393"/>
      <c r="E86" s="395"/>
      <c r="F86" s="395"/>
      <c r="G86" s="395"/>
      <c r="H86" s="395"/>
      <c r="I86" s="395"/>
      <c r="J86" s="395"/>
      <c r="K86" s="47"/>
      <c r="L86" s="47"/>
      <c r="M86" s="47"/>
      <c r="N86" s="47"/>
      <c r="O86" s="47"/>
    </row>
    <row r="87" spans="1:15" x14ac:dyDescent="0.3">
      <c r="A87" s="47"/>
      <c r="B87" s="393"/>
      <c r="C87" s="395"/>
      <c r="D87" s="393"/>
      <c r="E87" s="395"/>
      <c r="F87" s="400"/>
      <c r="G87" s="400"/>
      <c r="H87" s="401"/>
      <c r="I87" s="401"/>
      <c r="J87" s="395"/>
      <c r="K87" s="47"/>
      <c r="L87" s="47"/>
      <c r="M87" s="66"/>
      <c r="N87" s="65"/>
      <c r="O87" s="47"/>
    </row>
    <row r="88" spans="1:15" x14ac:dyDescent="0.3">
      <c r="A88" s="47"/>
      <c r="B88" s="393"/>
      <c r="C88" s="395"/>
      <c r="D88" s="393"/>
      <c r="E88" s="395"/>
      <c r="F88" s="400"/>
      <c r="G88" s="400"/>
      <c r="H88" s="401"/>
      <c r="I88" s="401"/>
      <c r="J88" s="395"/>
      <c r="K88" s="47"/>
      <c r="L88" s="47"/>
      <c r="M88" s="66"/>
      <c r="N88" s="65"/>
      <c r="O88" s="47"/>
    </row>
    <row r="89" spans="1:15" x14ac:dyDescent="0.3">
      <c r="A89" s="47"/>
      <c r="B89" s="393"/>
      <c r="C89" s="395"/>
      <c r="D89" s="393"/>
      <c r="E89" s="395"/>
      <c r="F89" s="400"/>
      <c r="G89" s="400"/>
      <c r="H89" s="401"/>
      <c r="I89" s="401"/>
      <c r="J89" s="395"/>
      <c r="K89" s="47"/>
      <c r="L89" s="47"/>
      <c r="M89" s="66"/>
      <c r="N89" s="65"/>
      <c r="O89" s="47"/>
    </row>
    <row r="90" spans="1:15" x14ac:dyDescent="0.3">
      <c r="A90" s="47"/>
      <c r="B90" s="393"/>
      <c r="C90" s="395"/>
      <c r="D90" s="393"/>
      <c r="E90" s="395"/>
      <c r="F90" s="400"/>
      <c r="G90" s="400"/>
      <c r="H90" s="401"/>
      <c r="I90" s="401"/>
      <c r="J90" s="395"/>
      <c r="K90" s="47"/>
      <c r="L90" s="47"/>
      <c r="M90" s="66"/>
      <c r="N90" s="65"/>
      <c r="O90" s="47"/>
    </row>
    <row r="91" spans="1:15" x14ac:dyDescent="0.3">
      <c r="A91" s="47"/>
      <c r="B91" s="393"/>
      <c r="C91" s="395"/>
      <c r="D91" s="393"/>
      <c r="E91" s="395"/>
      <c r="F91" s="400"/>
      <c r="G91" s="400"/>
      <c r="H91" s="401"/>
      <c r="I91" s="401"/>
      <c r="J91" s="395"/>
      <c r="K91" s="47"/>
      <c r="L91" s="47"/>
      <c r="M91" s="66"/>
      <c r="N91" s="65"/>
      <c r="O91" s="47"/>
    </row>
    <row r="92" spans="1:15" x14ac:dyDescent="0.3">
      <c r="A92" s="47"/>
      <c r="B92" s="393"/>
      <c r="C92" s="395"/>
      <c r="D92" s="393"/>
      <c r="E92" s="395"/>
      <c r="F92" s="400"/>
      <c r="G92" s="400"/>
      <c r="H92" s="401"/>
      <c r="I92" s="401"/>
      <c r="J92" s="395"/>
      <c r="K92" s="47"/>
      <c r="L92" s="47"/>
      <c r="M92" s="66"/>
      <c r="N92" s="65"/>
      <c r="O92" s="47"/>
    </row>
    <row r="93" spans="1:15" x14ac:dyDescent="0.3">
      <c r="A93" s="47"/>
      <c r="B93" s="393"/>
      <c r="C93" s="395"/>
      <c r="D93" s="393"/>
      <c r="E93" s="395"/>
      <c r="F93" s="400"/>
      <c r="G93" s="400"/>
      <c r="H93" s="395"/>
      <c r="I93" s="395"/>
      <c r="J93" s="395"/>
      <c r="K93" s="47"/>
      <c r="L93" s="47"/>
      <c r="M93" s="66"/>
      <c r="N93" s="47"/>
      <c r="O93" s="47"/>
    </row>
    <row r="94" spans="1:15" x14ac:dyDescent="0.3">
      <c r="A94" s="47"/>
      <c r="B94" s="393"/>
      <c r="C94" s="395"/>
      <c r="D94" s="393"/>
      <c r="E94" s="395"/>
      <c r="F94" s="400"/>
      <c r="G94" s="400"/>
      <c r="H94" s="401"/>
      <c r="I94" s="401"/>
      <c r="J94" s="395"/>
      <c r="K94" s="47"/>
      <c r="L94" s="47"/>
      <c r="M94" s="66"/>
      <c r="N94" s="65"/>
      <c r="O94" s="47"/>
    </row>
    <row r="95" spans="1:15" x14ac:dyDescent="0.3">
      <c r="A95" s="47"/>
      <c r="B95" s="393"/>
      <c r="C95" s="395"/>
      <c r="D95" s="393"/>
      <c r="E95" s="395"/>
      <c r="F95" s="395"/>
      <c r="G95" s="395"/>
      <c r="H95" s="395"/>
      <c r="I95" s="395"/>
      <c r="J95" s="395"/>
      <c r="K95" s="47"/>
      <c r="L95" s="47"/>
      <c r="M95" s="47"/>
      <c r="N95" s="47"/>
      <c r="O95" s="47"/>
    </row>
    <row r="96" spans="1:15" x14ac:dyDescent="0.3">
      <c r="A96" s="47"/>
      <c r="B96" s="393"/>
      <c r="C96" s="395"/>
      <c r="D96" s="393"/>
      <c r="E96" s="395"/>
      <c r="F96" s="395"/>
      <c r="G96" s="395"/>
      <c r="H96" s="395"/>
      <c r="I96" s="395"/>
      <c r="J96" s="395"/>
      <c r="K96" s="47"/>
      <c r="L96" s="47"/>
      <c r="M96" s="47"/>
      <c r="N96" s="47"/>
      <c r="O96" s="47"/>
    </row>
    <row r="97" spans="1:15" x14ac:dyDescent="0.3">
      <c r="A97" s="47"/>
      <c r="C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</row>
    <row r="98" spans="1:15" x14ac:dyDescent="0.3">
      <c r="A98" s="47"/>
      <c r="C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</row>
    <row r="99" spans="1:15" x14ac:dyDescent="0.3">
      <c r="A99" s="47"/>
      <c r="B99" s="44" t="s">
        <v>27</v>
      </c>
      <c r="C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</row>
    <row r="100" spans="1:15" x14ac:dyDescent="0.3">
      <c r="A100" s="47"/>
      <c r="C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</row>
    <row r="101" spans="1:15" x14ac:dyDescent="0.3">
      <c r="A101" s="47"/>
      <c r="C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</row>
    <row r="102" spans="1:15" x14ac:dyDescent="0.3">
      <c r="A102" s="47"/>
      <c r="C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</row>
    <row r="103" spans="1:15" x14ac:dyDescent="0.3">
      <c r="A103" s="47"/>
      <c r="C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</row>
    <row r="104" spans="1:15" x14ac:dyDescent="0.3">
      <c r="A104" s="47"/>
      <c r="C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</row>
    <row r="105" spans="1:15" x14ac:dyDescent="0.3">
      <c r="A105" s="47"/>
      <c r="C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</row>
    <row r="126" hidden="1" x14ac:dyDescent="0.3"/>
    <row r="173" spans="2:32" x14ac:dyDescent="0.3">
      <c r="AF173" s="42">
        <v>97696</v>
      </c>
    </row>
    <row r="175" spans="2:32" x14ac:dyDescent="0.3">
      <c r="B175" s="44" t="s">
        <v>28</v>
      </c>
    </row>
  </sheetData>
  <phoneticPr fontId="0" type="noConversion"/>
  <printOptions horizontalCentered="1"/>
  <pageMargins left="0.35" right="0.3" top="0.5" bottom="0.5" header="0.5" footer="0.5"/>
  <pageSetup scale="57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K131"/>
  <sheetViews>
    <sheetView showOutlineSymbols="0" view="pageBreakPreview" zoomScale="90" zoomScaleNormal="100" zoomScaleSheetLayoutView="90" workbookViewId="0">
      <selection activeCell="O16" sqref="O16"/>
    </sheetView>
  </sheetViews>
  <sheetFormatPr defaultColWidth="9.6640625" defaultRowHeight="22.5" x14ac:dyDescent="0.35"/>
  <cols>
    <col min="1" max="1" width="39.77734375" style="72" customWidth="1"/>
    <col min="2" max="2" width="2" style="79" customWidth="1"/>
    <col min="3" max="3" width="17.6640625" style="72" customWidth="1"/>
    <col min="4" max="4" width="2" style="72" customWidth="1"/>
    <col min="5" max="5" width="17.6640625" style="72" customWidth="1"/>
    <col min="6" max="6" width="2" style="72" customWidth="1"/>
    <col min="7" max="7" width="17.6640625" style="72" customWidth="1"/>
    <col min="8" max="8" width="2" style="72" customWidth="1"/>
    <col min="9" max="9" width="17.6640625" style="72" customWidth="1"/>
    <col min="10" max="10" width="2" style="72" customWidth="1"/>
    <col min="11" max="11" width="17.6640625" style="72" customWidth="1"/>
    <col min="12" max="16384" width="9.6640625" style="72"/>
  </cols>
  <sheetData>
    <row r="1" spans="1:11" ht="42" x14ac:dyDescent="0.65">
      <c r="A1" s="350" t="s">
        <v>14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</row>
    <row r="2" spans="1:11" ht="36" x14ac:dyDescent="0.55000000000000004">
      <c r="A2" s="351" t="s">
        <v>11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</row>
    <row r="3" spans="1:11" ht="32.25" x14ac:dyDescent="0.5">
      <c r="A3" s="352" t="s">
        <v>15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</row>
    <row r="4" spans="1:11" s="75" customFormat="1" ht="27" customHeight="1" x14ac:dyDescent="0.35">
      <c r="A4" s="73"/>
      <c r="B4" s="74"/>
    </row>
    <row r="5" spans="1:11" s="76" customFormat="1" ht="28.5" x14ac:dyDescent="0.45">
      <c r="A5" s="353" t="s">
        <v>34</v>
      </c>
      <c r="B5" s="353"/>
      <c r="C5" s="353"/>
      <c r="D5" s="353"/>
      <c r="E5" s="353"/>
      <c r="F5" s="353"/>
      <c r="G5" s="353"/>
      <c r="H5" s="353"/>
      <c r="I5" s="353"/>
      <c r="J5" s="353"/>
      <c r="K5" s="353"/>
    </row>
    <row r="6" spans="1:11" s="76" customFormat="1" ht="27" customHeight="1" x14ac:dyDescent="0.35">
      <c r="A6" s="73"/>
      <c r="B6" s="74"/>
    </row>
    <row r="7" spans="1:11" s="76" customFormat="1" ht="27" customHeight="1" x14ac:dyDescent="0.35">
      <c r="A7" s="73"/>
      <c r="B7" s="74"/>
    </row>
    <row r="8" spans="1:11" s="76" customFormat="1" ht="27" customHeight="1" x14ac:dyDescent="0.35">
      <c r="A8" s="73"/>
      <c r="B8" s="74"/>
    </row>
    <row r="9" spans="1:11" ht="24.95" customHeight="1" x14ac:dyDescent="0.35">
      <c r="A9" s="77"/>
      <c r="B9" s="80"/>
      <c r="C9" s="80" t="s">
        <v>30</v>
      </c>
      <c r="D9" s="81"/>
      <c r="E9" s="81"/>
      <c r="F9" s="81"/>
      <c r="G9" s="80" t="s">
        <v>31</v>
      </c>
      <c r="H9" s="81"/>
      <c r="I9" s="81"/>
    </row>
    <row r="10" spans="1:11" ht="24.95" customHeight="1" x14ac:dyDescent="0.35">
      <c r="B10" s="78"/>
      <c r="C10" s="99" t="s">
        <v>9</v>
      </c>
      <c r="D10" s="81"/>
      <c r="E10" s="80" t="s">
        <v>30</v>
      </c>
      <c r="F10" s="81"/>
      <c r="G10" s="99" t="s">
        <v>9</v>
      </c>
      <c r="H10" s="81"/>
      <c r="I10" s="80" t="s">
        <v>31</v>
      </c>
      <c r="K10" s="80" t="s">
        <v>33</v>
      </c>
    </row>
    <row r="11" spans="1:11" ht="24.95" customHeight="1" thickBot="1" x14ac:dyDescent="0.4">
      <c r="A11" s="82" t="s">
        <v>7</v>
      </c>
      <c r="B11" s="78"/>
      <c r="C11" s="83" t="s">
        <v>10</v>
      </c>
      <c r="D11" s="81"/>
      <c r="E11" s="83" t="s">
        <v>2</v>
      </c>
      <c r="F11" s="81"/>
      <c r="G11" s="83" t="s">
        <v>10</v>
      </c>
      <c r="H11" s="81"/>
      <c r="I11" s="83" t="s">
        <v>23</v>
      </c>
      <c r="K11" s="83" t="s">
        <v>9</v>
      </c>
    </row>
    <row r="12" spans="1:11" ht="24.95" customHeight="1" x14ac:dyDescent="0.35">
      <c r="A12" s="84"/>
      <c r="B12" s="78"/>
      <c r="C12" s="81"/>
      <c r="D12" s="81"/>
      <c r="E12" s="81"/>
      <c r="F12" s="81"/>
      <c r="G12" s="81"/>
      <c r="H12" s="81"/>
      <c r="I12" s="81"/>
    </row>
    <row r="13" spans="1:11" s="81" customFormat="1" ht="24.95" customHeight="1" x14ac:dyDescent="0.35">
      <c r="A13" s="93" t="s">
        <v>12</v>
      </c>
      <c r="B13" s="85"/>
      <c r="C13" s="94">
        <v>61872283</v>
      </c>
      <c r="E13" s="94">
        <f>53097538+8822990</f>
        <v>61920528</v>
      </c>
      <c r="G13" s="94">
        <v>65535865</v>
      </c>
      <c r="I13" s="94">
        <v>65574465</v>
      </c>
      <c r="K13" s="94">
        <v>65508789</v>
      </c>
    </row>
    <row r="14" spans="1:11" s="81" customFormat="1" ht="24.95" customHeight="1" x14ac:dyDescent="0.35">
      <c r="A14" s="93"/>
      <c r="B14" s="86"/>
      <c r="C14" s="95"/>
      <c r="E14" s="95"/>
      <c r="G14" s="95"/>
      <c r="I14" s="95"/>
      <c r="K14" s="95"/>
    </row>
    <row r="15" spans="1:11" s="81" customFormat="1" ht="24.95" customHeight="1" x14ac:dyDescent="0.35">
      <c r="A15" s="93" t="s">
        <v>4</v>
      </c>
      <c r="B15" s="86"/>
      <c r="C15" s="95">
        <v>55810730</v>
      </c>
      <c r="E15" s="95">
        <v>56872918</v>
      </c>
      <c r="G15" s="95">
        <v>58879238</v>
      </c>
      <c r="I15" s="95">
        <v>58858452</v>
      </c>
      <c r="K15" s="95">
        <v>60162524</v>
      </c>
    </row>
    <row r="16" spans="1:11" s="81" customFormat="1" ht="24.95" customHeight="1" x14ac:dyDescent="0.35">
      <c r="A16" s="93"/>
      <c r="B16" s="86"/>
      <c r="C16" s="95"/>
      <c r="E16" s="95"/>
      <c r="G16" s="95"/>
      <c r="I16" s="95"/>
      <c r="K16" s="95"/>
    </row>
    <row r="17" spans="1:11" s="81" customFormat="1" ht="24.95" customHeight="1" x14ac:dyDescent="0.35">
      <c r="A17" s="93" t="s">
        <v>8</v>
      </c>
      <c r="B17" s="86"/>
      <c r="C17" s="95">
        <v>2912740</v>
      </c>
      <c r="E17" s="95">
        <v>2997544</v>
      </c>
      <c r="G17" s="95">
        <v>2571327</v>
      </c>
      <c r="I17" s="95">
        <v>3004368</v>
      </c>
      <c r="K17" s="95">
        <v>2830966</v>
      </c>
    </row>
    <row r="18" spans="1:11" s="81" customFormat="1" ht="24.95" customHeight="1" x14ac:dyDescent="0.35">
      <c r="A18" s="93"/>
      <c r="B18" s="86"/>
      <c r="C18" s="95"/>
      <c r="E18" s="95"/>
      <c r="G18" s="95"/>
      <c r="I18" s="95"/>
      <c r="K18" s="95"/>
    </row>
    <row r="19" spans="1:11" s="81" customFormat="1" ht="24.95" customHeight="1" x14ac:dyDescent="0.35">
      <c r="A19" s="93" t="s">
        <v>1</v>
      </c>
      <c r="B19" s="86"/>
      <c r="C19" s="95">
        <v>76004964</v>
      </c>
      <c r="E19" s="95">
        <v>77476521</v>
      </c>
      <c r="G19" s="95">
        <v>76706437</v>
      </c>
      <c r="I19" s="95">
        <v>84191648</v>
      </c>
      <c r="K19" s="95">
        <v>85163229</v>
      </c>
    </row>
    <row r="20" spans="1:11" s="81" customFormat="1" ht="24.95" customHeight="1" x14ac:dyDescent="0.35">
      <c r="A20" s="93"/>
      <c r="B20" s="86"/>
      <c r="C20" s="95"/>
      <c r="E20" s="95"/>
      <c r="G20" s="95"/>
      <c r="I20" s="95"/>
      <c r="K20" s="95"/>
    </row>
    <row r="21" spans="1:11" s="81" customFormat="1" ht="24.95" customHeight="1" x14ac:dyDescent="0.35">
      <c r="A21" s="93" t="s">
        <v>0</v>
      </c>
      <c r="B21" s="86"/>
      <c r="C21" s="95">
        <v>18218362</v>
      </c>
      <c r="E21" s="95">
        <v>25589563</v>
      </c>
      <c r="G21" s="95">
        <v>14096005</v>
      </c>
      <c r="I21" s="95">
        <v>21380868</v>
      </c>
      <c r="K21" s="95">
        <v>15063893</v>
      </c>
    </row>
    <row r="22" spans="1:11" s="81" customFormat="1" ht="24.95" customHeight="1" x14ac:dyDescent="0.35">
      <c r="A22" s="93"/>
      <c r="B22" s="86"/>
      <c r="C22" s="95"/>
      <c r="E22" s="95"/>
      <c r="G22" s="95"/>
      <c r="I22" s="95"/>
      <c r="K22" s="95"/>
    </row>
    <row r="23" spans="1:11" s="81" customFormat="1" ht="24.95" hidden="1" customHeight="1" x14ac:dyDescent="0.35">
      <c r="A23" s="93" t="s">
        <v>29</v>
      </c>
      <c r="B23" s="86"/>
      <c r="C23" s="95"/>
      <c r="E23" s="95"/>
      <c r="G23" s="95"/>
      <c r="I23" s="95"/>
      <c r="K23" s="95"/>
    </row>
    <row r="24" spans="1:11" s="81" customFormat="1" ht="24.95" hidden="1" customHeight="1" x14ac:dyDescent="0.35">
      <c r="A24" s="93"/>
      <c r="B24" s="86"/>
      <c r="C24" s="95"/>
      <c r="E24" s="95"/>
      <c r="G24" s="95"/>
      <c r="I24" s="95"/>
      <c r="K24" s="95"/>
    </row>
    <row r="25" spans="1:11" s="81" customFormat="1" ht="24.95" customHeight="1" x14ac:dyDescent="0.35">
      <c r="A25" s="93" t="s">
        <v>26</v>
      </c>
      <c r="B25" s="86"/>
      <c r="C25" s="95">
        <v>23103169</v>
      </c>
      <c r="E25" s="95">
        <v>23103169</v>
      </c>
      <c r="G25" s="95">
        <v>20832840</v>
      </c>
      <c r="I25" s="95">
        <v>20832840</v>
      </c>
      <c r="K25" s="95">
        <v>21630044</v>
      </c>
    </row>
    <row r="26" spans="1:11" ht="24.95" customHeight="1" thickBot="1" x14ac:dyDescent="0.4">
      <c r="A26" s="79"/>
      <c r="B26" s="87"/>
      <c r="C26" s="81"/>
      <c r="D26" s="81"/>
      <c r="E26" s="81"/>
      <c r="F26" s="81"/>
      <c r="G26" s="81"/>
      <c r="H26" s="81"/>
      <c r="I26" s="81"/>
    </row>
    <row r="27" spans="1:11" ht="31.5" customHeight="1" thickBot="1" x14ac:dyDescent="0.4">
      <c r="A27" s="88" t="s">
        <v>16</v>
      </c>
      <c r="B27" s="89"/>
      <c r="C27" s="90">
        <f>SUM(C13:C25)</f>
        <v>237922248</v>
      </c>
      <c r="D27" s="81"/>
      <c r="E27" s="90">
        <f>SUM(E13:E25)</f>
        <v>247960243</v>
      </c>
      <c r="F27" s="81"/>
      <c r="G27" s="90">
        <f>SUM(G13:G25)</f>
        <v>238621712</v>
      </c>
      <c r="H27" s="81"/>
      <c r="I27" s="90">
        <f>SUM(I13:I25)</f>
        <v>253842641</v>
      </c>
      <c r="K27" s="90">
        <f>SUM(K13:K25)</f>
        <v>250359445</v>
      </c>
    </row>
    <row r="28" spans="1:11" ht="23.25" thickTop="1" x14ac:dyDescent="0.35">
      <c r="A28" s="79"/>
      <c r="B28" s="87"/>
      <c r="C28" s="81"/>
      <c r="D28" s="81"/>
      <c r="E28" s="81"/>
      <c r="F28" s="81"/>
      <c r="G28" s="81"/>
      <c r="H28" s="81"/>
      <c r="I28" s="81"/>
    </row>
    <row r="29" spans="1:11" x14ac:dyDescent="0.35">
      <c r="A29" s="79"/>
    </row>
    <row r="32" spans="1:11" x14ac:dyDescent="0.35">
      <c r="A32" s="72" t="s">
        <v>24</v>
      </c>
    </row>
    <row r="34" spans="1:1" x14ac:dyDescent="0.35">
      <c r="A34" s="79" t="s">
        <v>18</v>
      </c>
    </row>
    <row r="35" spans="1:1" x14ac:dyDescent="0.35">
      <c r="A35" s="79" t="s">
        <v>19</v>
      </c>
    </row>
    <row r="36" spans="1:1" x14ac:dyDescent="0.35">
      <c r="A36" s="79" t="s">
        <v>20</v>
      </c>
    </row>
    <row r="38" spans="1:1" x14ac:dyDescent="0.35">
      <c r="A38" s="72" t="s">
        <v>21</v>
      </c>
    </row>
    <row r="39" spans="1:1" x14ac:dyDescent="0.35">
      <c r="A39" s="72" t="s">
        <v>22</v>
      </c>
    </row>
    <row r="40" spans="1:1" x14ac:dyDescent="0.35">
      <c r="A40" s="72" t="s">
        <v>25</v>
      </c>
    </row>
    <row r="58" spans="1:2" x14ac:dyDescent="0.35">
      <c r="A58" s="96"/>
    </row>
    <row r="61" spans="1:2" x14ac:dyDescent="0.35">
      <c r="A61" s="96"/>
      <c r="B61" s="91"/>
    </row>
    <row r="62" spans="1:2" x14ac:dyDescent="0.35">
      <c r="B62" s="92"/>
    </row>
    <row r="131" hidden="1" x14ac:dyDescent="0.35"/>
  </sheetData>
  <mergeCells count="4">
    <mergeCell ref="A1:K1"/>
    <mergeCell ref="A2:K2"/>
    <mergeCell ref="A3:K3"/>
    <mergeCell ref="A5:K5"/>
  </mergeCells>
  <phoneticPr fontId="0" type="noConversion"/>
  <printOptions horizontalCentered="1"/>
  <pageMargins left="0.3" right="0.3" top="0.5" bottom="0.5" header="0.5" footer="0.5"/>
  <pageSetup scale="6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1CFE5-256E-4709-BD3D-A90AFEE7923B}">
  <dimension ref="A1:M78"/>
  <sheetViews>
    <sheetView showOutlineSymbols="0" zoomScale="85" zoomScaleNormal="85" zoomScaleSheetLayoutView="100" workbookViewId="0">
      <selection activeCell="B8" sqref="B8"/>
    </sheetView>
  </sheetViews>
  <sheetFormatPr defaultColWidth="9.6640625" defaultRowHeight="15.75" x14ac:dyDescent="0.25"/>
  <cols>
    <col min="1" max="2" width="20.77734375" style="112" customWidth="1"/>
    <col min="3" max="3" width="2" style="112" customWidth="1"/>
    <col min="4" max="4" width="20.77734375" style="112" customWidth="1"/>
    <col min="5" max="5" width="2" style="112" customWidth="1"/>
    <col min="6" max="7" width="20.77734375" style="112" customWidth="1"/>
    <col min="8" max="8" width="15.109375" style="112" customWidth="1"/>
    <col min="9" max="9" width="12.77734375" style="112" customWidth="1"/>
    <col min="10" max="254" width="9.6640625" style="112" customWidth="1"/>
    <col min="255" max="16384" width="9.6640625" style="112"/>
  </cols>
  <sheetData>
    <row r="1" spans="1:11" ht="29.25" x14ac:dyDescent="0.45">
      <c r="A1" s="108" t="s">
        <v>14</v>
      </c>
      <c r="B1" s="109"/>
      <c r="C1" s="109"/>
      <c r="D1" s="110"/>
      <c r="E1" s="110"/>
      <c r="F1" s="110"/>
      <c r="G1" s="110"/>
      <c r="H1" s="111"/>
    </row>
    <row r="2" spans="1:11" ht="26.25" x14ac:dyDescent="0.4">
      <c r="A2" s="113" t="s">
        <v>5</v>
      </c>
      <c r="B2" s="109"/>
      <c r="C2" s="109"/>
      <c r="D2" s="110"/>
      <c r="E2" s="110"/>
      <c r="F2" s="110"/>
      <c r="G2" s="110"/>
      <c r="H2" s="111"/>
    </row>
    <row r="3" spans="1:11" ht="22.5" x14ac:dyDescent="0.35">
      <c r="A3" s="114" t="s">
        <v>41</v>
      </c>
      <c r="B3" s="109"/>
      <c r="C3" s="109"/>
      <c r="D3" s="110"/>
      <c r="E3" s="110"/>
      <c r="F3" s="110"/>
      <c r="G3" s="110"/>
      <c r="H3" s="111"/>
    </row>
    <row r="4" spans="1:11" ht="22.5" x14ac:dyDescent="0.35">
      <c r="A4" s="114" t="s">
        <v>42</v>
      </c>
      <c r="B4" s="109"/>
      <c r="C4" s="109"/>
      <c r="D4" s="110"/>
      <c r="E4" s="110"/>
      <c r="F4" s="110"/>
      <c r="G4" s="110"/>
      <c r="H4" s="111"/>
    </row>
    <row r="5" spans="1:11" ht="16.5" customHeight="1" x14ac:dyDescent="0.35">
      <c r="A5" s="114"/>
      <c r="B5" s="109"/>
      <c r="C5" s="109"/>
      <c r="D5" s="110"/>
      <c r="E5" s="110"/>
      <c r="F5" s="110"/>
      <c r="G5" s="115"/>
      <c r="H5" s="111"/>
    </row>
    <row r="6" spans="1:11" ht="19.5" x14ac:dyDescent="0.3">
      <c r="A6" s="116" t="s">
        <v>39</v>
      </c>
      <c r="B6" s="109"/>
      <c r="C6" s="109"/>
      <c r="D6" s="110"/>
      <c r="E6" s="110"/>
      <c r="F6" s="110"/>
      <c r="G6" s="115"/>
      <c r="H6" s="111"/>
    </row>
    <row r="7" spans="1:11" ht="16.5" customHeight="1" x14ac:dyDescent="0.3">
      <c r="A7" s="116"/>
      <c r="B7" s="109"/>
      <c r="C7" s="109"/>
      <c r="D7" s="110"/>
      <c r="E7" s="110"/>
      <c r="F7" s="110"/>
      <c r="G7" s="115"/>
      <c r="H7" s="111"/>
    </row>
    <row r="8" spans="1:11" ht="16.5" customHeight="1" x14ac:dyDescent="0.3">
      <c r="A8" s="116"/>
      <c r="B8" s="109"/>
      <c r="C8" s="109"/>
      <c r="D8" s="110"/>
      <c r="E8" s="110"/>
      <c r="F8" s="110"/>
      <c r="G8" s="115"/>
      <c r="H8" s="111"/>
    </row>
    <row r="9" spans="1:11" ht="16.5" customHeight="1" x14ac:dyDescent="0.3">
      <c r="A9" s="116"/>
      <c r="B9" s="109"/>
      <c r="C9" s="109"/>
      <c r="D9" s="110"/>
      <c r="E9" s="110"/>
      <c r="F9" s="110"/>
      <c r="G9" s="115"/>
      <c r="H9" s="111"/>
    </row>
    <row r="10" spans="1:11" ht="30" customHeight="1" thickBot="1" x14ac:dyDescent="0.35">
      <c r="A10" s="109"/>
      <c r="B10" s="117" t="s">
        <v>43</v>
      </c>
      <c r="C10" s="118"/>
      <c r="D10" s="119" t="s">
        <v>38</v>
      </c>
      <c r="E10" s="120"/>
      <c r="F10" s="119" t="s">
        <v>17</v>
      </c>
      <c r="G10" s="109"/>
      <c r="H10" s="109"/>
      <c r="I10" s="109"/>
      <c r="J10" s="109"/>
      <c r="K10" s="109"/>
    </row>
    <row r="11" spans="1:11" ht="17.25" x14ac:dyDescent="0.3">
      <c r="B11" s="121"/>
      <c r="C11" s="121"/>
      <c r="D11" s="122"/>
      <c r="E11" s="122"/>
      <c r="F11" s="123"/>
      <c r="H11" s="109"/>
      <c r="I11" s="109"/>
      <c r="J11" s="109"/>
      <c r="K11" s="109"/>
    </row>
    <row r="12" spans="1:11" ht="19.5" customHeight="1" x14ac:dyDescent="0.3">
      <c r="B12" s="124" t="s">
        <v>44</v>
      </c>
      <c r="C12" s="125"/>
      <c r="D12" s="126">
        <v>84183434</v>
      </c>
      <c r="E12" s="122"/>
      <c r="F12" s="127">
        <v>0.36701053587242355</v>
      </c>
      <c r="H12" s="109"/>
      <c r="I12" s="109"/>
      <c r="J12" s="109"/>
      <c r="K12" s="109"/>
    </row>
    <row r="13" spans="1:11" ht="19.5" customHeight="1" x14ac:dyDescent="0.3">
      <c r="A13" s="109"/>
      <c r="B13" s="124" t="s">
        <v>45</v>
      </c>
      <c r="C13" s="125"/>
      <c r="D13" s="128">
        <v>31000</v>
      </c>
      <c r="E13" s="129"/>
      <c r="F13" s="127">
        <v>1.3514923389850228E-4</v>
      </c>
      <c r="G13" s="130"/>
      <c r="H13" s="109"/>
      <c r="I13" s="109"/>
      <c r="J13" s="109"/>
      <c r="K13" s="109"/>
    </row>
    <row r="14" spans="1:11" ht="19.5" customHeight="1" x14ac:dyDescent="0.3">
      <c r="A14" s="109"/>
      <c r="B14" s="124" t="s">
        <v>46</v>
      </c>
      <c r="C14" s="125"/>
      <c r="D14" s="128">
        <v>37277160</v>
      </c>
      <c r="E14" s="129"/>
      <c r="F14" s="127">
        <v>0.16251547148102882</v>
      </c>
      <c r="G14" s="130"/>
      <c r="H14" s="109"/>
      <c r="I14" s="109"/>
      <c r="J14" s="109"/>
      <c r="K14" s="109"/>
    </row>
    <row r="15" spans="1:11" ht="19.5" customHeight="1" x14ac:dyDescent="0.3">
      <c r="A15" s="109"/>
      <c r="B15" s="124" t="s">
        <v>47</v>
      </c>
      <c r="C15" s="125"/>
      <c r="D15" s="128">
        <v>23996183</v>
      </c>
      <c r="E15" s="129"/>
      <c r="F15" s="127">
        <v>0.10461502415929885</v>
      </c>
      <c r="G15" s="130"/>
      <c r="H15" s="109"/>
      <c r="I15" s="109"/>
      <c r="J15" s="109"/>
      <c r="K15" s="109"/>
    </row>
    <row r="16" spans="1:11" ht="19.5" customHeight="1" x14ac:dyDescent="0.3">
      <c r="A16" s="109"/>
      <c r="B16" s="124" t="s">
        <v>48</v>
      </c>
      <c r="C16" s="125"/>
      <c r="D16" s="128">
        <v>48154992</v>
      </c>
      <c r="E16" s="129"/>
      <c r="F16" s="127">
        <v>0.20993904119962925</v>
      </c>
      <c r="G16" s="130"/>
      <c r="H16" s="109"/>
      <c r="I16" s="109"/>
      <c r="J16" s="109"/>
      <c r="K16" s="109"/>
    </row>
    <row r="17" spans="1:11" ht="19.5" customHeight="1" x14ac:dyDescent="0.3">
      <c r="A17" s="109"/>
      <c r="B17" s="124" t="s">
        <v>49</v>
      </c>
      <c r="C17" s="125"/>
      <c r="D17" s="128">
        <v>35330194</v>
      </c>
      <c r="E17" s="129"/>
      <c r="F17" s="127">
        <v>0.15402737588985363</v>
      </c>
      <c r="H17" s="109"/>
      <c r="I17" s="109"/>
      <c r="J17" s="109"/>
      <c r="K17" s="109"/>
    </row>
    <row r="18" spans="1:11" ht="19.5" customHeight="1" x14ac:dyDescent="0.3">
      <c r="A18" s="109"/>
      <c r="B18" s="124" t="s">
        <v>50</v>
      </c>
      <c r="C18" s="125"/>
      <c r="D18" s="128">
        <v>403106</v>
      </c>
      <c r="E18" s="129"/>
      <c r="F18" s="127">
        <v>1.8574021638674085E-3</v>
      </c>
      <c r="H18" s="109"/>
      <c r="I18" s="109"/>
      <c r="J18" s="109"/>
      <c r="K18" s="109"/>
    </row>
    <row r="19" spans="1:11" ht="18" thickBot="1" x14ac:dyDescent="0.35">
      <c r="A19" s="109"/>
      <c r="B19" s="121"/>
      <c r="C19" s="121"/>
      <c r="D19" s="131"/>
      <c r="E19" s="131"/>
      <c r="F19" s="123"/>
      <c r="G19" s="109"/>
      <c r="H19" s="132"/>
      <c r="I19" s="109"/>
      <c r="J19" s="109"/>
      <c r="K19" s="109"/>
    </row>
    <row r="20" spans="1:11" ht="20.25" customHeight="1" thickBot="1" x14ac:dyDescent="0.35">
      <c r="A20" s="109"/>
      <c r="B20" s="133" t="s">
        <v>51</v>
      </c>
      <c r="C20" s="134"/>
      <c r="D20" s="135">
        <f>SUM(D12:D19)</f>
        <v>229376069</v>
      </c>
      <c r="E20" s="136"/>
      <c r="F20" s="137">
        <f>SUM(F12:F19)-0.0001</f>
        <v>1</v>
      </c>
      <c r="G20" s="138"/>
      <c r="H20" s="139"/>
      <c r="I20" s="109"/>
      <c r="J20" s="109"/>
      <c r="K20" s="109"/>
    </row>
    <row r="21" spans="1:11" ht="18" thickTop="1" x14ac:dyDescent="0.3">
      <c r="A21" s="109"/>
      <c r="B21" s="125"/>
      <c r="C21" s="125"/>
      <c r="D21" s="125"/>
      <c r="E21" s="125"/>
      <c r="F21" s="125"/>
      <c r="G21" s="140"/>
      <c r="H21" s="140"/>
      <c r="I21" s="109"/>
      <c r="J21" s="109"/>
      <c r="K21" s="109"/>
    </row>
    <row r="22" spans="1:11" ht="17.25" x14ac:dyDescent="0.3">
      <c r="A22" s="109"/>
      <c r="B22" s="141"/>
      <c r="C22" s="141"/>
      <c r="D22" s="141"/>
      <c r="E22" s="141"/>
      <c r="F22" s="141"/>
      <c r="G22" s="109"/>
      <c r="H22" s="109"/>
      <c r="I22" s="109"/>
      <c r="J22" s="109"/>
      <c r="K22" s="109"/>
    </row>
    <row r="23" spans="1:11" ht="17.25" x14ac:dyDescent="0.3">
      <c r="B23" s="142"/>
      <c r="C23" s="142"/>
      <c r="D23" s="142"/>
      <c r="E23" s="142"/>
      <c r="F23" s="142"/>
      <c r="H23" s="109"/>
      <c r="I23" s="109"/>
      <c r="J23" s="109"/>
      <c r="K23" s="109"/>
    </row>
    <row r="24" spans="1:11" ht="17.25" x14ac:dyDescent="0.3">
      <c r="B24" s="142"/>
      <c r="C24" s="142"/>
      <c r="D24" s="142"/>
      <c r="E24" s="142"/>
      <c r="F24" s="142"/>
      <c r="H24" s="109"/>
      <c r="I24" s="109"/>
      <c r="J24" s="109"/>
      <c r="K24" s="109"/>
    </row>
    <row r="26" spans="1:11" x14ac:dyDescent="0.25">
      <c r="D26" s="110"/>
      <c r="E26" s="110"/>
      <c r="F26" s="109"/>
      <c r="H26" s="109"/>
      <c r="I26" s="109"/>
      <c r="J26" s="109"/>
      <c r="K26" s="109"/>
    </row>
    <row r="27" spans="1:11" x14ac:dyDescent="0.25">
      <c r="A27" s="109"/>
      <c r="B27" s="109"/>
      <c r="C27" s="109"/>
      <c r="D27" s="109"/>
      <c r="E27" s="109"/>
      <c r="F27" s="109"/>
      <c r="G27" s="109"/>
      <c r="H27" s="109"/>
      <c r="I27" s="109"/>
      <c r="J27" s="109"/>
      <c r="K27" s="109"/>
    </row>
    <row r="28" spans="1:11" x14ac:dyDescent="0.25">
      <c r="A28" s="109"/>
      <c r="B28" s="109"/>
      <c r="C28" s="109"/>
      <c r="D28" s="109"/>
      <c r="E28" s="109"/>
      <c r="F28" s="109"/>
      <c r="G28" s="109"/>
      <c r="H28" s="109"/>
      <c r="I28" s="109"/>
      <c r="J28" s="109"/>
      <c r="K28" s="109"/>
    </row>
    <row r="29" spans="1:11" x14ac:dyDescent="0.25">
      <c r="A29" s="109"/>
      <c r="B29" s="109"/>
      <c r="C29" s="109"/>
      <c r="D29" s="109"/>
      <c r="E29" s="109"/>
      <c r="F29" s="109"/>
      <c r="G29" s="109"/>
      <c r="H29" s="109"/>
      <c r="I29" s="109"/>
      <c r="J29" s="109"/>
      <c r="K29" s="109"/>
    </row>
    <row r="30" spans="1:11" x14ac:dyDescent="0.25">
      <c r="A30" s="109"/>
      <c r="B30" s="109"/>
      <c r="C30" s="109"/>
      <c r="D30" s="109"/>
      <c r="E30" s="109"/>
      <c r="F30" s="109"/>
      <c r="G30" s="109"/>
      <c r="H30" s="109"/>
      <c r="I30" s="109"/>
      <c r="J30" s="109"/>
      <c r="K30" s="109"/>
    </row>
    <row r="31" spans="1:11" x14ac:dyDescent="0.25">
      <c r="A31" s="109"/>
      <c r="B31" s="109"/>
      <c r="C31" s="109"/>
      <c r="D31" s="109"/>
      <c r="E31" s="109"/>
      <c r="F31" s="109"/>
      <c r="G31" s="109"/>
      <c r="H31" s="109"/>
      <c r="I31" s="109"/>
      <c r="J31" s="109"/>
      <c r="K31" s="109"/>
    </row>
    <row r="32" spans="1:11" x14ac:dyDescent="0.25">
      <c r="A32" s="109"/>
      <c r="B32" s="109"/>
      <c r="C32" s="109"/>
      <c r="D32" s="109"/>
      <c r="E32" s="109"/>
      <c r="F32" s="109"/>
      <c r="G32" s="109"/>
      <c r="H32" s="109"/>
      <c r="I32" s="109"/>
      <c r="J32" s="109"/>
      <c r="K32" s="109"/>
    </row>
    <row r="33" spans="1:13" x14ac:dyDescent="0.25">
      <c r="A33" s="109"/>
      <c r="B33" s="109"/>
      <c r="C33" s="109"/>
      <c r="D33" s="109"/>
      <c r="E33" s="109"/>
      <c r="F33" s="109"/>
      <c r="G33" s="109"/>
      <c r="H33" s="109"/>
      <c r="I33" s="109"/>
      <c r="J33" s="109"/>
      <c r="K33" s="109"/>
    </row>
    <row r="34" spans="1:13" x14ac:dyDescent="0.25">
      <c r="A34" s="109"/>
      <c r="B34" s="109"/>
      <c r="C34" s="109"/>
      <c r="D34" s="109"/>
      <c r="E34" s="109"/>
      <c r="F34" s="109"/>
      <c r="G34" s="109"/>
      <c r="H34" s="109"/>
      <c r="I34" s="109"/>
      <c r="J34" s="109"/>
      <c r="K34" s="109"/>
    </row>
    <row r="35" spans="1:13" x14ac:dyDescent="0.25">
      <c r="A35" s="109"/>
      <c r="B35" s="109"/>
      <c r="C35" s="109"/>
      <c r="D35" s="109"/>
      <c r="E35" s="109"/>
      <c r="F35" s="109"/>
      <c r="G35" s="109"/>
      <c r="H35" s="109"/>
      <c r="I35" s="109"/>
      <c r="J35" s="109"/>
      <c r="K35" s="109"/>
    </row>
    <row r="36" spans="1:13" x14ac:dyDescent="0.25">
      <c r="A36" s="109"/>
      <c r="B36" s="109"/>
      <c r="C36" s="109"/>
      <c r="D36" s="109"/>
      <c r="E36" s="109"/>
      <c r="F36" s="109"/>
      <c r="G36" s="109"/>
      <c r="H36" s="109"/>
      <c r="I36" s="109"/>
      <c r="J36" s="109"/>
      <c r="K36" s="109"/>
    </row>
    <row r="37" spans="1:13" x14ac:dyDescent="0.25">
      <c r="A37" s="109"/>
      <c r="B37" s="109"/>
      <c r="C37" s="109"/>
      <c r="D37" s="109"/>
      <c r="E37" s="109"/>
      <c r="F37" s="109"/>
      <c r="G37" s="109"/>
      <c r="H37" s="109"/>
      <c r="I37" s="109"/>
      <c r="J37" s="109"/>
      <c r="K37" s="109"/>
    </row>
    <row r="38" spans="1:13" x14ac:dyDescent="0.25">
      <c r="A38" s="109"/>
      <c r="B38" s="109"/>
      <c r="C38" s="109"/>
      <c r="D38" s="109"/>
      <c r="E38" s="109"/>
      <c r="F38" s="109"/>
      <c r="G38" s="109"/>
      <c r="H38" s="109"/>
      <c r="I38" s="109"/>
      <c r="J38" s="109"/>
      <c r="K38" s="109"/>
    </row>
    <row r="39" spans="1:13" x14ac:dyDescent="0.25">
      <c r="A39" s="109"/>
      <c r="B39" s="109"/>
      <c r="C39" s="109"/>
      <c r="D39" s="109"/>
      <c r="E39" s="109"/>
      <c r="F39" s="109"/>
      <c r="G39" s="109"/>
      <c r="H39" s="109"/>
      <c r="I39" s="109"/>
      <c r="J39" s="109"/>
      <c r="K39" s="109"/>
    </row>
    <row r="40" spans="1:13" ht="20.25" customHeight="1" x14ac:dyDescent="0.25">
      <c r="K40" s="143"/>
      <c r="L40" s="144"/>
      <c r="M40" s="144"/>
    </row>
    <row r="41" spans="1:13" ht="18.75" customHeight="1" x14ac:dyDescent="0.25">
      <c r="K41" s="143"/>
      <c r="L41" s="144"/>
      <c r="M41" s="144"/>
    </row>
    <row r="42" spans="1:13" ht="18.75" customHeight="1" x14ac:dyDescent="0.25">
      <c r="J42" s="145"/>
    </row>
    <row r="43" spans="1:13" ht="18.75" customHeight="1" x14ac:dyDescent="0.25">
      <c r="J43" s="145"/>
      <c r="K43" s="143"/>
    </row>
    <row r="44" spans="1:13" ht="18.75" customHeight="1" x14ac:dyDescent="0.25">
      <c r="J44" s="145"/>
    </row>
    <row r="45" spans="1:13" ht="18.75" customHeight="1" x14ac:dyDescent="0.25">
      <c r="J45" s="145"/>
    </row>
    <row r="46" spans="1:13" ht="18.75" customHeight="1" x14ac:dyDescent="0.25">
      <c r="C46" s="146"/>
      <c r="D46" s="146"/>
      <c r="E46" s="146"/>
      <c r="F46" s="146"/>
      <c r="J46" s="145"/>
    </row>
    <row r="47" spans="1:13" ht="18.75" customHeight="1" x14ac:dyDescent="0.25">
      <c r="B47" s="147"/>
      <c r="C47" s="147"/>
      <c r="D47" s="147"/>
      <c r="E47" s="147"/>
      <c r="F47" s="147"/>
      <c r="J47" s="145"/>
    </row>
    <row r="48" spans="1:13" ht="14.1" customHeight="1" x14ac:dyDescent="0.25">
      <c r="B48" s="147"/>
      <c r="C48" s="147"/>
      <c r="D48" s="147"/>
      <c r="E48" s="147"/>
      <c r="F48" s="147"/>
    </row>
    <row r="49" spans="1:7" x14ac:dyDescent="0.25">
      <c r="D49" s="148"/>
      <c r="E49" s="148"/>
      <c r="F49" s="145"/>
    </row>
    <row r="50" spans="1:7" ht="12" customHeight="1" x14ac:dyDescent="0.25">
      <c r="A50" s="402"/>
      <c r="B50" s="402"/>
      <c r="C50" s="402"/>
      <c r="D50" s="403"/>
      <c r="E50" s="403"/>
      <c r="F50" s="402"/>
      <c r="G50" s="402"/>
    </row>
    <row r="51" spans="1:7" ht="18.75" x14ac:dyDescent="0.3">
      <c r="A51" s="404" t="s">
        <v>43</v>
      </c>
      <c r="B51" s="404"/>
      <c r="C51" s="404"/>
      <c r="D51" s="405" t="str">
        <f>D10</f>
        <v>FY '26 Budget</v>
      </c>
      <c r="E51" s="404"/>
      <c r="F51" s="404" t="s">
        <v>17</v>
      </c>
      <c r="G51" s="402"/>
    </row>
    <row r="52" spans="1:7" ht="18.75" x14ac:dyDescent="0.3">
      <c r="A52" s="404" t="s">
        <v>44</v>
      </c>
      <c r="B52" s="404"/>
      <c r="C52" s="404"/>
      <c r="D52" s="410">
        <f>D12</f>
        <v>84183434</v>
      </c>
      <c r="E52" s="406"/>
      <c r="F52" s="407">
        <f>+'Exp Summary'!AG13</f>
        <v>0.36701053587242355</v>
      </c>
      <c r="G52" s="402"/>
    </row>
    <row r="53" spans="1:7" ht="18.75" x14ac:dyDescent="0.3">
      <c r="A53" s="404" t="s">
        <v>45</v>
      </c>
      <c r="B53" s="404"/>
      <c r="C53" s="404"/>
      <c r="D53" s="410">
        <f>D13</f>
        <v>31000</v>
      </c>
      <c r="E53" s="408"/>
      <c r="F53" s="407">
        <f>+'Exp Summary'!AG16</f>
        <v>1.3514923389850228E-4</v>
      </c>
      <c r="G53" s="402"/>
    </row>
    <row r="54" spans="1:7" ht="18.75" x14ac:dyDescent="0.3">
      <c r="A54" s="404" t="s">
        <v>46</v>
      </c>
      <c r="B54" s="404"/>
      <c r="C54" s="404"/>
      <c r="D54" s="410">
        <f t="shared" ref="D54:D56" si="0">D14</f>
        <v>37277160</v>
      </c>
      <c r="E54" s="408"/>
      <c r="F54" s="407">
        <f>+'Exp Summary'!AG18</f>
        <v>0.16251547148102882</v>
      </c>
      <c r="G54" s="402"/>
    </row>
    <row r="55" spans="1:7" ht="18.75" x14ac:dyDescent="0.3">
      <c r="A55" s="404" t="s">
        <v>47</v>
      </c>
      <c r="B55" s="404"/>
      <c r="C55" s="404"/>
      <c r="D55" s="410">
        <f t="shared" si="0"/>
        <v>23996183</v>
      </c>
      <c r="E55" s="408"/>
      <c r="F55" s="407">
        <f>+'Exp Summary'!AG20</f>
        <v>0.10461502415929885</v>
      </c>
      <c r="G55" s="402"/>
    </row>
    <row r="56" spans="1:7" ht="18.75" x14ac:dyDescent="0.3">
      <c r="A56" s="404" t="s">
        <v>48</v>
      </c>
      <c r="B56" s="404"/>
      <c r="C56" s="404"/>
      <c r="D56" s="410">
        <f t="shared" si="0"/>
        <v>48154992</v>
      </c>
      <c r="E56" s="408"/>
      <c r="F56" s="407">
        <f>+'Exp Summary'!AG22</f>
        <v>0.20993904119962925</v>
      </c>
      <c r="G56" s="402"/>
    </row>
    <row r="57" spans="1:7" ht="19.5" x14ac:dyDescent="0.3">
      <c r="A57" s="409" t="s">
        <v>50</v>
      </c>
      <c r="B57" s="404"/>
      <c r="C57" s="404"/>
      <c r="D57" s="410">
        <f>D18</f>
        <v>403106</v>
      </c>
      <c r="E57" s="408"/>
      <c r="F57" s="407">
        <f>F18</f>
        <v>1.8574021638674085E-3</v>
      </c>
      <c r="G57" s="402"/>
    </row>
    <row r="58" spans="1:7" ht="18.75" x14ac:dyDescent="0.3">
      <c r="A58" s="404" t="s">
        <v>49</v>
      </c>
      <c r="B58" s="404"/>
      <c r="C58" s="404"/>
      <c r="D58" s="410">
        <f>D17</f>
        <v>35330194</v>
      </c>
      <c r="E58" s="408"/>
      <c r="F58" s="407">
        <f>+'Exp Summary'!AG24</f>
        <v>0.15402737588985363</v>
      </c>
      <c r="G58" s="402"/>
    </row>
    <row r="59" spans="1:7" ht="18.75" x14ac:dyDescent="0.3">
      <c r="A59" s="404" t="s">
        <v>52</v>
      </c>
      <c r="B59" s="404"/>
      <c r="C59" s="404"/>
      <c r="D59" s="410">
        <f>SUM(D52:D58)</f>
        <v>229376069</v>
      </c>
      <c r="E59" s="406"/>
      <c r="F59" s="407">
        <f>+'Exp Summary'!AG28</f>
        <v>1</v>
      </c>
      <c r="G59" s="402"/>
    </row>
    <row r="60" spans="1:7" x14ac:dyDescent="0.25">
      <c r="A60" s="402"/>
      <c r="B60" s="402"/>
      <c r="C60" s="402"/>
      <c r="D60" s="411"/>
      <c r="E60" s="402"/>
      <c r="F60" s="402"/>
      <c r="G60" s="402"/>
    </row>
    <row r="61" spans="1:7" x14ac:dyDescent="0.25">
      <c r="A61" s="402"/>
      <c r="B61" s="402"/>
      <c r="C61" s="402"/>
      <c r="D61" s="412"/>
      <c r="E61" s="402"/>
      <c r="F61" s="402"/>
      <c r="G61" s="402"/>
    </row>
    <row r="62" spans="1:7" x14ac:dyDescent="0.25">
      <c r="A62" s="402"/>
      <c r="B62" s="402"/>
      <c r="C62" s="402"/>
      <c r="D62" s="402"/>
      <c r="E62" s="402"/>
      <c r="F62" s="402"/>
      <c r="G62" s="402"/>
    </row>
    <row r="63" spans="1:7" x14ac:dyDescent="0.25">
      <c r="A63" s="402"/>
      <c r="B63" s="402"/>
      <c r="C63" s="402"/>
      <c r="D63" s="402"/>
      <c r="E63" s="402"/>
      <c r="F63" s="402"/>
      <c r="G63" s="402"/>
    </row>
    <row r="64" spans="1:7" x14ac:dyDescent="0.25">
      <c r="A64" s="402"/>
      <c r="B64" s="402"/>
      <c r="C64" s="402"/>
      <c r="D64" s="402"/>
      <c r="E64" s="402"/>
      <c r="F64" s="402"/>
      <c r="G64" s="402"/>
    </row>
    <row r="65" spans="1:7" x14ac:dyDescent="0.25">
      <c r="A65" s="402"/>
      <c r="B65" s="402"/>
      <c r="C65" s="402"/>
      <c r="D65" s="402"/>
      <c r="E65" s="402"/>
      <c r="F65" s="402"/>
      <c r="G65" s="402"/>
    </row>
    <row r="66" spans="1:7" x14ac:dyDescent="0.25">
      <c r="A66" s="402"/>
      <c r="B66" s="402"/>
      <c r="C66" s="402"/>
      <c r="D66" s="402"/>
      <c r="E66" s="402"/>
      <c r="F66" s="402"/>
      <c r="G66" s="402"/>
    </row>
    <row r="67" spans="1:7" x14ac:dyDescent="0.25">
      <c r="A67" s="402"/>
      <c r="B67" s="402"/>
      <c r="C67" s="402"/>
      <c r="D67" s="402"/>
      <c r="E67" s="402"/>
      <c r="F67" s="402"/>
      <c r="G67" s="402"/>
    </row>
    <row r="68" spans="1:7" x14ac:dyDescent="0.25">
      <c r="A68" s="402"/>
      <c r="B68" s="402"/>
      <c r="C68" s="402"/>
      <c r="D68" s="402"/>
      <c r="E68" s="402"/>
      <c r="F68" s="402"/>
      <c r="G68" s="402"/>
    </row>
    <row r="69" spans="1:7" x14ac:dyDescent="0.25">
      <c r="A69" s="402"/>
      <c r="B69" s="402"/>
      <c r="C69" s="402"/>
      <c r="D69" s="402"/>
      <c r="E69" s="402"/>
      <c r="F69" s="402"/>
      <c r="G69" s="402"/>
    </row>
    <row r="70" spans="1:7" x14ac:dyDescent="0.25">
      <c r="A70" s="402"/>
      <c r="B70" s="402"/>
      <c r="C70" s="402"/>
      <c r="D70" s="402"/>
      <c r="E70" s="402"/>
      <c r="F70" s="402"/>
      <c r="G70" s="402"/>
    </row>
    <row r="71" spans="1:7" x14ac:dyDescent="0.25">
      <c r="A71" s="402"/>
      <c r="B71" s="402"/>
      <c r="C71" s="402"/>
      <c r="D71" s="402"/>
      <c r="E71" s="402"/>
      <c r="F71" s="402"/>
      <c r="G71" s="402"/>
    </row>
    <row r="72" spans="1:7" x14ac:dyDescent="0.25">
      <c r="A72" s="402"/>
      <c r="B72" s="402"/>
      <c r="C72" s="402"/>
      <c r="D72" s="402"/>
      <c r="E72" s="402"/>
      <c r="F72" s="402"/>
      <c r="G72" s="402"/>
    </row>
    <row r="73" spans="1:7" x14ac:dyDescent="0.25">
      <c r="A73" s="402"/>
      <c r="B73" s="402"/>
      <c r="C73" s="402"/>
      <c r="D73" s="402"/>
      <c r="E73" s="402"/>
      <c r="F73" s="402"/>
      <c r="G73" s="402"/>
    </row>
    <row r="74" spans="1:7" x14ac:dyDescent="0.25">
      <c r="A74" s="402"/>
      <c r="B74" s="402"/>
      <c r="C74" s="402"/>
      <c r="D74" s="402"/>
      <c r="E74" s="402"/>
      <c r="F74" s="402"/>
      <c r="G74" s="402"/>
    </row>
    <row r="75" spans="1:7" x14ac:dyDescent="0.25">
      <c r="A75" s="402"/>
      <c r="B75" s="402"/>
      <c r="C75" s="402"/>
      <c r="D75" s="402"/>
      <c r="E75" s="402"/>
      <c r="F75" s="402"/>
      <c r="G75" s="402"/>
    </row>
    <row r="76" spans="1:7" x14ac:dyDescent="0.25">
      <c r="A76" s="402"/>
      <c r="B76" s="402"/>
      <c r="C76" s="402"/>
      <c r="D76" s="402"/>
      <c r="E76" s="402"/>
      <c r="F76" s="402"/>
      <c r="G76" s="402"/>
    </row>
    <row r="77" spans="1:7" x14ac:dyDescent="0.25">
      <c r="A77" s="402"/>
      <c r="B77" s="402"/>
      <c r="C77" s="402"/>
      <c r="D77" s="402"/>
      <c r="E77" s="402"/>
      <c r="F77" s="402"/>
      <c r="G77" s="402"/>
    </row>
    <row r="78" spans="1:7" x14ac:dyDescent="0.25">
      <c r="A78" s="402"/>
      <c r="B78" s="402"/>
      <c r="C78" s="402"/>
      <c r="D78" s="402"/>
      <c r="E78" s="402"/>
      <c r="F78" s="402"/>
      <c r="G78" s="402"/>
    </row>
  </sheetData>
  <pageMargins left="0.3" right="0.3" top="0.5" bottom="0.5" header="0.5" footer="0.5"/>
  <pageSetup scale="80" orientation="portrait" r:id="rId1"/>
  <headerFooter alignWithMargins="0"/>
  <rowBreaks count="1" manualBreakCount="1">
    <brk id="48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83912-68E6-4BFE-BA8F-7876A2B19BA2}">
  <dimension ref="A1:P81"/>
  <sheetViews>
    <sheetView showOutlineSymbols="0" zoomScaleNormal="100" zoomScaleSheetLayoutView="90" workbookViewId="0">
      <selection activeCell="F9" sqref="F9"/>
    </sheetView>
  </sheetViews>
  <sheetFormatPr defaultColWidth="9.6640625" defaultRowHeight="19.5" x14ac:dyDescent="0.3"/>
  <cols>
    <col min="1" max="1" width="24.77734375" style="36" customWidth="1"/>
    <col min="2" max="2" width="2" style="36" customWidth="1"/>
    <col min="3" max="3" width="20.77734375" style="36" customWidth="1"/>
    <col min="4" max="4" width="2" style="36" customWidth="1"/>
    <col min="5" max="5" width="20.77734375" style="36" customWidth="1"/>
    <col min="6" max="6" width="25.109375" style="36" customWidth="1"/>
    <col min="7" max="7" width="2" style="36" customWidth="1"/>
    <col min="8" max="8" width="20.77734375" style="36" customWidth="1"/>
    <col min="9" max="9" width="2" style="36" customWidth="1"/>
    <col min="10" max="10" width="20.77734375" style="36" customWidth="1"/>
    <col min="11" max="11" width="15.109375" style="36" customWidth="1"/>
    <col min="12" max="12" width="12.77734375" style="36" customWidth="1"/>
    <col min="13" max="257" width="9.6640625" style="36" customWidth="1"/>
    <col min="258" max="16384" width="9.6640625" style="36"/>
  </cols>
  <sheetData>
    <row r="1" spans="1:14" ht="42" x14ac:dyDescent="0.65">
      <c r="A1" s="150" t="s">
        <v>14</v>
      </c>
      <c r="B1" s="116"/>
      <c r="C1" s="35"/>
      <c r="D1" s="35"/>
      <c r="E1" s="35"/>
      <c r="F1" s="116"/>
      <c r="G1" s="116"/>
      <c r="H1" s="116"/>
      <c r="I1" s="116"/>
      <c r="J1" s="116"/>
      <c r="K1" s="151"/>
    </row>
    <row r="2" spans="1:14" ht="36.6" customHeight="1" x14ac:dyDescent="0.55000000000000004">
      <c r="A2" s="37" t="s">
        <v>5</v>
      </c>
      <c r="B2" s="116"/>
      <c r="C2" s="35"/>
      <c r="D2" s="35"/>
      <c r="E2" s="35"/>
      <c r="F2" s="116"/>
      <c r="G2" s="116"/>
      <c r="H2" s="116"/>
      <c r="I2" s="116"/>
      <c r="J2" s="116"/>
      <c r="K2" s="151"/>
    </row>
    <row r="3" spans="1:14" ht="30.95" customHeight="1" x14ac:dyDescent="0.5">
      <c r="A3" s="38" t="s">
        <v>41</v>
      </c>
      <c r="B3" s="116"/>
      <c r="C3" s="35"/>
      <c r="D3" s="35"/>
      <c r="E3" s="35"/>
      <c r="F3" s="116"/>
      <c r="G3" s="116"/>
      <c r="H3" s="116"/>
      <c r="I3" s="116"/>
      <c r="J3" s="116"/>
      <c r="K3" s="151"/>
    </row>
    <row r="4" spans="1:14" ht="30.95" customHeight="1" x14ac:dyDescent="0.5">
      <c r="A4" s="38" t="s">
        <v>42</v>
      </c>
      <c r="B4" s="116"/>
      <c r="C4" s="35"/>
      <c r="D4" s="35"/>
      <c r="E4" s="35"/>
      <c r="F4" s="116"/>
      <c r="G4" s="116"/>
      <c r="H4" s="116"/>
      <c r="I4" s="116"/>
      <c r="J4" s="116"/>
      <c r="K4" s="151"/>
    </row>
    <row r="5" spans="1:14" ht="19.5" customHeight="1" x14ac:dyDescent="0.3">
      <c r="C5" s="151"/>
      <c r="D5" s="151"/>
      <c r="E5" s="151"/>
      <c r="F5" s="151"/>
      <c r="G5" s="151"/>
      <c r="H5" s="151"/>
      <c r="I5" s="151"/>
      <c r="J5" s="151"/>
      <c r="K5" s="151"/>
    </row>
    <row r="6" spans="1:14" ht="28.5" customHeight="1" x14ac:dyDescent="0.45">
      <c r="A6" s="152" t="s">
        <v>35</v>
      </c>
      <c r="B6" s="116"/>
      <c r="C6" s="116"/>
      <c r="D6" s="116"/>
      <c r="E6" s="116"/>
      <c r="F6" s="116"/>
      <c r="G6" s="116"/>
      <c r="H6" s="116"/>
      <c r="I6" s="116"/>
      <c r="J6" s="116"/>
      <c r="K6" s="151"/>
    </row>
    <row r="7" spans="1:14" ht="19.5" customHeight="1" x14ac:dyDescent="0.45">
      <c r="A7" s="152"/>
      <c r="B7" s="116"/>
      <c r="C7" s="116"/>
      <c r="D7" s="116"/>
      <c r="E7" s="116"/>
      <c r="F7" s="116"/>
      <c r="G7" s="116"/>
      <c r="H7" s="116"/>
      <c r="I7" s="116"/>
      <c r="J7" s="116"/>
      <c r="K7" s="151"/>
    </row>
    <row r="8" spans="1:14" ht="19.5" customHeight="1" x14ac:dyDescent="0.45">
      <c r="A8" s="152"/>
      <c r="B8" s="116"/>
      <c r="C8" s="116"/>
      <c r="D8" s="116"/>
      <c r="E8" s="116"/>
      <c r="F8" s="116"/>
      <c r="G8" s="116"/>
      <c r="H8" s="116"/>
      <c r="I8" s="116"/>
      <c r="J8" s="116"/>
      <c r="K8" s="151"/>
    </row>
    <row r="9" spans="1:14" ht="19.5" customHeight="1" x14ac:dyDescent="0.3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</row>
    <row r="10" spans="1:14" ht="19.5" customHeight="1" x14ac:dyDescent="0.3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</row>
    <row r="11" spans="1:14" ht="18.75" customHeight="1" x14ac:dyDescent="0.3">
      <c r="B11" s="151"/>
      <c r="F11" s="153" t="s">
        <v>32</v>
      </c>
    </row>
    <row r="12" spans="1:14" ht="18.75" customHeight="1" x14ac:dyDescent="0.3"/>
    <row r="13" spans="1:14" ht="18.75" customHeight="1" x14ac:dyDescent="0.3">
      <c r="F13" s="154"/>
      <c r="G13" s="154"/>
    </row>
    <row r="14" spans="1:14" ht="18.75" customHeight="1" x14ac:dyDescent="0.3"/>
    <row r="15" spans="1:14" ht="18.75" customHeight="1" x14ac:dyDescent="0.3"/>
    <row r="16" spans="1:14" ht="39.75" customHeight="1" thickBot="1" x14ac:dyDescent="0.35">
      <c r="F16" s="155" t="s">
        <v>43</v>
      </c>
      <c r="G16" s="156"/>
      <c r="H16" s="157" t="s">
        <v>53</v>
      </c>
      <c r="I16" s="158"/>
      <c r="J16" s="155" t="s">
        <v>17</v>
      </c>
    </row>
    <row r="17" spans="6:11" ht="20.100000000000001" customHeight="1" x14ac:dyDescent="0.3">
      <c r="F17" s="159"/>
      <c r="G17" s="159"/>
      <c r="H17" s="160"/>
      <c r="I17" s="160"/>
      <c r="J17" s="161"/>
    </row>
    <row r="18" spans="6:11" ht="20.100000000000001" customHeight="1" x14ac:dyDescent="0.3">
      <c r="F18" s="162" t="s">
        <v>44</v>
      </c>
      <c r="H18" s="163">
        <v>95101472</v>
      </c>
      <c r="I18" s="164"/>
      <c r="J18" s="165">
        <v>0.42183570191079123</v>
      </c>
    </row>
    <row r="19" spans="6:11" ht="20.100000000000001" customHeight="1" x14ac:dyDescent="0.3">
      <c r="F19" s="162" t="s">
        <v>45</v>
      </c>
      <c r="H19" s="166">
        <v>33150</v>
      </c>
      <c r="I19" s="167"/>
      <c r="J19" s="165">
        <v>1.4704139929971568E-4</v>
      </c>
    </row>
    <row r="20" spans="6:11" ht="20.100000000000001" customHeight="1" x14ac:dyDescent="0.3">
      <c r="F20" s="162" t="s">
        <v>46</v>
      </c>
      <c r="H20" s="166">
        <v>25154908</v>
      </c>
      <c r="I20" s="167"/>
      <c r="J20" s="165">
        <v>0.11157806550755994</v>
      </c>
    </row>
    <row r="21" spans="6:11" ht="20.100000000000001" customHeight="1" x14ac:dyDescent="0.3">
      <c r="F21" s="162" t="s">
        <v>47</v>
      </c>
      <c r="H21" s="166">
        <v>17881170</v>
      </c>
      <c r="I21" s="167"/>
      <c r="J21" s="165">
        <v>7.9314396920545913E-2</v>
      </c>
    </row>
    <row r="22" spans="6:11" ht="20.100000000000001" customHeight="1" x14ac:dyDescent="0.3">
      <c r="F22" s="162" t="s">
        <v>48</v>
      </c>
      <c r="H22" s="166">
        <v>53064127</v>
      </c>
      <c r="I22" s="167"/>
      <c r="J22" s="165">
        <v>0.23537325751727975</v>
      </c>
    </row>
    <row r="23" spans="6:11" ht="20.100000000000001" customHeight="1" x14ac:dyDescent="0.3">
      <c r="F23" s="162" t="s">
        <v>49</v>
      </c>
      <c r="H23" s="166">
        <v>33905385</v>
      </c>
      <c r="I23" s="167"/>
      <c r="J23" s="165">
        <v>0.15039201370122443</v>
      </c>
    </row>
    <row r="24" spans="6:11" ht="20.100000000000001" customHeight="1" x14ac:dyDescent="0.3">
      <c r="F24" s="162" t="s">
        <v>50</v>
      </c>
      <c r="H24" s="166">
        <v>306500</v>
      </c>
      <c r="I24" s="167"/>
      <c r="J24" s="165">
        <v>1.3595230432990302E-3</v>
      </c>
    </row>
    <row r="25" spans="6:11" ht="20.100000000000001" customHeight="1" thickBot="1" x14ac:dyDescent="0.35">
      <c r="H25" s="167"/>
      <c r="I25" s="167"/>
      <c r="J25" s="168"/>
    </row>
    <row r="26" spans="6:11" ht="20.100000000000001" customHeight="1" thickBot="1" x14ac:dyDescent="0.35">
      <c r="F26" s="169" t="s">
        <v>52</v>
      </c>
      <c r="G26" s="151"/>
      <c r="H26" s="170">
        <f>SUM(H18:H24)</f>
        <v>225446712</v>
      </c>
      <c r="I26" s="171"/>
      <c r="J26" s="172">
        <f>(SUM(J18:J24))</f>
        <v>1</v>
      </c>
      <c r="K26" s="164"/>
    </row>
    <row r="27" spans="6:11" ht="18.75" customHeight="1" thickTop="1" x14ac:dyDescent="0.3"/>
    <row r="28" spans="6:11" ht="18.75" customHeight="1" x14ac:dyDescent="0.3"/>
    <row r="29" spans="6:11" ht="18.75" customHeight="1" x14ac:dyDescent="0.3">
      <c r="H29" s="173"/>
    </row>
    <row r="30" spans="6:11" x14ac:dyDescent="0.3">
      <c r="F30" s="151"/>
      <c r="G30" s="151"/>
    </row>
    <row r="35" spans="1:12" x14ac:dyDescent="0.3">
      <c r="A35" s="153" t="s">
        <v>36</v>
      </c>
      <c r="F35" s="153"/>
    </row>
    <row r="38" spans="1:12" ht="39.75" customHeight="1" thickBot="1" x14ac:dyDescent="0.35">
      <c r="A38" s="155" t="s">
        <v>43</v>
      </c>
      <c r="B38" s="156"/>
      <c r="C38" s="157" t="s">
        <v>38</v>
      </c>
      <c r="D38" s="158"/>
      <c r="E38" s="155" t="s">
        <v>17</v>
      </c>
    </row>
    <row r="39" spans="1:12" x14ac:dyDescent="0.3">
      <c r="A39" s="159"/>
      <c r="B39" s="159"/>
      <c r="C39" s="160"/>
      <c r="D39" s="160"/>
      <c r="E39" s="161"/>
    </row>
    <row r="40" spans="1:12" x14ac:dyDescent="0.3">
      <c r="A40" s="162" t="s">
        <v>44</v>
      </c>
      <c r="C40" s="163">
        <v>84183434</v>
      </c>
      <c r="D40" s="164"/>
      <c r="E40" s="165">
        <v>0.36701053587242355</v>
      </c>
    </row>
    <row r="41" spans="1:12" ht="20.100000000000001" customHeight="1" x14ac:dyDescent="0.3">
      <c r="A41" s="162" t="s">
        <v>45</v>
      </c>
      <c r="C41" s="166">
        <v>31000</v>
      </c>
      <c r="D41" s="167"/>
      <c r="E41" s="165">
        <v>1.3514923389850228E-4</v>
      </c>
    </row>
    <row r="42" spans="1:12" ht="20.100000000000001" customHeight="1" x14ac:dyDescent="0.3">
      <c r="A42" s="162" t="s">
        <v>46</v>
      </c>
      <c r="C42" s="166">
        <v>37277160</v>
      </c>
      <c r="D42" s="167"/>
      <c r="E42" s="165">
        <v>0.16251547148102882</v>
      </c>
    </row>
    <row r="43" spans="1:12" ht="20.100000000000001" customHeight="1" x14ac:dyDescent="0.3">
      <c r="A43" s="162" t="s">
        <v>47</v>
      </c>
      <c r="C43" s="166">
        <v>23996183</v>
      </c>
      <c r="D43" s="167"/>
      <c r="E43" s="165">
        <v>0.10461502415929885</v>
      </c>
    </row>
    <row r="44" spans="1:12" ht="20.100000000000001" customHeight="1" x14ac:dyDescent="0.3">
      <c r="A44" s="162" t="s">
        <v>48</v>
      </c>
      <c r="C44" s="166">
        <v>48154992</v>
      </c>
      <c r="D44" s="167"/>
      <c r="E44" s="165">
        <v>0.20993904119962925</v>
      </c>
    </row>
    <row r="45" spans="1:12" ht="20.100000000000001" customHeight="1" x14ac:dyDescent="0.3">
      <c r="A45" s="162" t="s">
        <v>49</v>
      </c>
      <c r="C45" s="166">
        <v>35330194</v>
      </c>
      <c r="D45" s="167"/>
      <c r="E45" s="165">
        <v>0.15402737588985363</v>
      </c>
    </row>
    <row r="46" spans="1:12" ht="20.100000000000001" customHeight="1" x14ac:dyDescent="0.3">
      <c r="A46" s="162" t="s">
        <v>50</v>
      </c>
      <c r="C46" s="166">
        <v>403106</v>
      </c>
      <c r="E46" s="165">
        <v>1.8574021638674085E-3</v>
      </c>
    </row>
    <row r="47" spans="1:12" ht="20.100000000000001" customHeight="1" thickBot="1" x14ac:dyDescent="0.35">
      <c r="C47" s="167"/>
      <c r="D47" s="167"/>
      <c r="E47" s="168"/>
    </row>
    <row r="48" spans="1:12" ht="20.100000000000001" customHeight="1" thickBot="1" x14ac:dyDescent="0.35">
      <c r="A48" s="169" t="s">
        <v>52</v>
      </c>
      <c r="B48" s="151"/>
      <c r="C48" s="170">
        <f>SUM(C40:C47)</f>
        <v>229376069</v>
      </c>
      <c r="D48" s="171"/>
      <c r="E48" s="172">
        <f>SUM(E40:E47)-0.0001</f>
        <v>1</v>
      </c>
      <c r="K48" s="154"/>
      <c r="L48" s="154"/>
    </row>
    <row r="49" spans="1:16" ht="20.100000000000001" customHeight="1" thickTop="1" x14ac:dyDescent="0.3">
      <c r="K49" s="164"/>
      <c r="L49" s="164"/>
    </row>
    <row r="50" spans="1:16" ht="20.100000000000001" customHeight="1" x14ac:dyDescent="0.3">
      <c r="K50" s="168"/>
      <c r="L50" s="168"/>
      <c r="N50" s="174"/>
      <c r="O50" s="175"/>
      <c r="P50" s="175"/>
    </row>
    <row r="51" spans="1:16" ht="18.75" customHeight="1" x14ac:dyDescent="0.3">
      <c r="N51" s="174"/>
      <c r="O51" s="175"/>
      <c r="P51" s="175"/>
    </row>
    <row r="52" spans="1:16" ht="18.75" customHeight="1" x14ac:dyDescent="0.3"/>
    <row r="53" spans="1:16" ht="18.75" customHeight="1" x14ac:dyDescent="0.3">
      <c r="N53" s="174"/>
    </row>
    <row r="54" spans="1:16" ht="18.75" customHeight="1" x14ac:dyDescent="0.3">
      <c r="A54" s="112"/>
      <c r="B54" s="112"/>
      <c r="C54" s="112"/>
      <c r="D54" s="112"/>
      <c r="E54" s="112"/>
    </row>
    <row r="55" spans="1:16" ht="18.75" customHeight="1" x14ac:dyDescent="0.3">
      <c r="A55" s="112"/>
      <c r="B55" s="112"/>
      <c r="C55" s="112"/>
      <c r="D55" s="112"/>
      <c r="E55" s="112"/>
    </row>
    <row r="56" spans="1:16" ht="18.75" customHeight="1" x14ac:dyDescent="0.3">
      <c r="A56" s="112"/>
      <c r="B56" s="112"/>
      <c r="C56" s="112"/>
      <c r="D56" s="112"/>
      <c r="E56" s="112"/>
    </row>
    <row r="57" spans="1:16" ht="18.75" customHeight="1" x14ac:dyDescent="0.3"/>
    <row r="58" spans="1:16" ht="18.75" customHeight="1" x14ac:dyDescent="0.3"/>
    <row r="59" spans="1:16" ht="14.1" customHeight="1" x14ac:dyDescent="0.3">
      <c r="C59" s="149"/>
      <c r="D59" s="149"/>
      <c r="E59" s="149"/>
      <c r="F59" s="149"/>
      <c r="G59" s="149"/>
      <c r="H59" s="149"/>
      <c r="I59" s="149"/>
      <c r="J59" s="149"/>
    </row>
    <row r="60" spans="1:16" x14ac:dyDescent="0.3">
      <c r="C60" s="149"/>
      <c r="D60" s="149"/>
      <c r="E60" s="149"/>
      <c r="F60" s="176"/>
      <c r="G60" s="176"/>
      <c r="H60" s="149"/>
      <c r="I60" s="149"/>
      <c r="J60" s="149"/>
    </row>
    <row r="61" spans="1:16" ht="14.25" customHeight="1" x14ac:dyDescent="0.3">
      <c r="C61" s="409" t="s">
        <v>43</v>
      </c>
      <c r="D61" s="409"/>
      <c r="E61" s="409"/>
      <c r="F61" s="413" t="str">
        <f>H16</f>
        <v>FY '25 Budget 
(As Amended)</v>
      </c>
      <c r="G61" s="413"/>
      <c r="H61" s="414" t="s">
        <v>17</v>
      </c>
      <c r="I61" s="409"/>
      <c r="J61" s="409"/>
    </row>
    <row r="62" spans="1:16" x14ac:dyDescent="0.3">
      <c r="C62" s="409" t="s">
        <v>44</v>
      </c>
      <c r="D62" s="409"/>
      <c r="E62" s="409"/>
      <c r="F62" s="415">
        <f t="shared" ref="F62:F68" si="0">H18</f>
        <v>95101472</v>
      </c>
      <c r="G62" s="415"/>
      <c r="H62" s="416">
        <f>(F62/$F$69)</f>
        <v>0.42183570191079123</v>
      </c>
      <c r="I62" s="416"/>
      <c r="J62" s="416">
        <f>ROUND(H62,4)</f>
        <v>0.42180000000000001</v>
      </c>
    </row>
    <row r="63" spans="1:16" x14ac:dyDescent="0.3">
      <c r="C63" s="409" t="s">
        <v>45</v>
      </c>
      <c r="D63" s="409"/>
      <c r="E63" s="409"/>
      <c r="F63" s="415">
        <f t="shared" si="0"/>
        <v>33150</v>
      </c>
      <c r="G63" s="417"/>
      <c r="H63" s="416">
        <f t="shared" ref="H63:H66" si="1">F63/$F$69</f>
        <v>1.4704139929971568E-4</v>
      </c>
      <c r="I63" s="416"/>
      <c r="J63" s="416">
        <f t="shared" ref="J63:J66" si="2">ROUND(H63,4)</f>
        <v>1E-4</v>
      </c>
    </row>
    <row r="64" spans="1:16" x14ac:dyDescent="0.3">
      <c r="C64" s="409" t="s">
        <v>46</v>
      </c>
      <c r="D64" s="409"/>
      <c r="E64" s="409"/>
      <c r="F64" s="415">
        <f t="shared" si="0"/>
        <v>25154908</v>
      </c>
      <c r="G64" s="417"/>
      <c r="H64" s="416">
        <f t="shared" si="1"/>
        <v>0.11157806550755994</v>
      </c>
      <c r="I64" s="416"/>
      <c r="J64" s="416">
        <f t="shared" si="2"/>
        <v>0.1116</v>
      </c>
    </row>
    <row r="65" spans="3:10" x14ac:dyDescent="0.3">
      <c r="C65" s="409" t="s">
        <v>47</v>
      </c>
      <c r="D65" s="409"/>
      <c r="E65" s="409"/>
      <c r="F65" s="415">
        <f t="shared" si="0"/>
        <v>17881170</v>
      </c>
      <c r="G65" s="417"/>
      <c r="H65" s="416">
        <f t="shared" si="1"/>
        <v>7.9314396920545913E-2</v>
      </c>
      <c r="I65" s="416"/>
      <c r="J65" s="416">
        <f t="shared" si="2"/>
        <v>7.9299999999999995E-2</v>
      </c>
    </row>
    <row r="66" spans="3:10" x14ac:dyDescent="0.3">
      <c r="C66" s="409" t="s">
        <v>48</v>
      </c>
      <c r="D66" s="409"/>
      <c r="E66" s="409"/>
      <c r="F66" s="415">
        <f t="shared" si="0"/>
        <v>53064127</v>
      </c>
      <c r="G66" s="417"/>
      <c r="H66" s="416">
        <f t="shared" si="1"/>
        <v>0.23537325751727975</v>
      </c>
      <c r="I66" s="416"/>
      <c r="J66" s="416">
        <f t="shared" si="2"/>
        <v>0.2354</v>
      </c>
    </row>
    <row r="67" spans="3:10" x14ac:dyDescent="0.3">
      <c r="C67" s="409" t="s">
        <v>49</v>
      </c>
      <c r="D67" s="409"/>
      <c r="E67" s="409"/>
      <c r="F67" s="415">
        <f t="shared" si="0"/>
        <v>33905385</v>
      </c>
      <c r="G67" s="417"/>
      <c r="H67" s="416">
        <f>(F67/$F$69)</f>
        <v>0.15039201370122443</v>
      </c>
      <c r="I67" s="416"/>
      <c r="J67" s="416">
        <f>ROUND(H67,4)+0.00001</f>
        <v>0.15041000000000002</v>
      </c>
    </row>
    <row r="68" spans="3:10" x14ac:dyDescent="0.3">
      <c r="C68" s="409" t="s">
        <v>50</v>
      </c>
      <c r="D68" s="409"/>
      <c r="E68" s="409"/>
      <c r="F68" s="415">
        <f t="shared" si="0"/>
        <v>306500</v>
      </c>
      <c r="G68" s="417"/>
      <c r="H68" s="416">
        <f>(F68/$F$69)</f>
        <v>1.3595230432990302E-3</v>
      </c>
      <c r="I68" s="416"/>
      <c r="J68" s="416">
        <f>ROUND(H68,4)+0.00001</f>
        <v>1.41E-3</v>
      </c>
    </row>
    <row r="69" spans="3:10" x14ac:dyDescent="0.3">
      <c r="C69" s="409" t="s">
        <v>52</v>
      </c>
      <c r="D69" s="409"/>
      <c r="E69" s="409"/>
      <c r="F69" s="418">
        <f>SUM(F62:F68)</f>
        <v>225446712</v>
      </c>
      <c r="G69" s="418"/>
      <c r="H69" s="416">
        <f>(SUM(H62:H68))+0.0001</f>
        <v>1.0001</v>
      </c>
      <c r="I69" s="416"/>
      <c r="J69" s="416">
        <f>SUM(J62:J68)</f>
        <v>1.0000200000000001</v>
      </c>
    </row>
    <row r="70" spans="3:10" x14ac:dyDescent="0.3">
      <c r="C70" s="409"/>
      <c r="D70" s="409"/>
      <c r="E70" s="409"/>
      <c r="F70" s="409"/>
      <c r="G70" s="409"/>
      <c r="H70" s="409"/>
      <c r="I70" s="409"/>
      <c r="J70" s="409"/>
    </row>
    <row r="71" spans="3:10" x14ac:dyDescent="0.3">
      <c r="C71" s="409"/>
      <c r="D71" s="409"/>
      <c r="E71" s="409"/>
      <c r="F71" s="409"/>
      <c r="G71" s="409"/>
      <c r="H71" s="409"/>
      <c r="I71" s="409"/>
      <c r="J71" s="409"/>
    </row>
    <row r="72" spans="3:10" x14ac:dyDescent="0.3">
      <c r="C72" s="409" t="s">
        <v>43</v>
      </c>
      <c r="D72" s="409"/>
      <c r="E72" s="409"/>
      <c r="F72" s="414" t="str">
        <f>C38</f>
        <v>FY '26 Budget</v>
      </c>
      <c r="G72" s="414"/>
      <c r="H72" s="414" t="s">
        <v>17</v>
      </c>
      <c r="I72" s="409"/>
      <c r="J72" s="409"/>
    </row>
    <row r="73" spans="3:10" x14ac:dyDescent="0.3">
      <c r="C73" s="409" t="s">
        <v>44</v>
      </c>
      <c r="D73" s="409"/>
      <c r="E73" s="409"/>
      <c r="F73" s="418">
        <f t="shared" ref="F73:F77" si="3">C40</f>
        <v>84183434</v>
      </c>
      <c r="G73" s="418"/>
      <c r="H73" s="416">
        <f t="shared" ref="H73:H77" si="4">E40</f>
        <v>0.36701053587242355</v>
      </c>
      <c r="I73" s="416"/>
      <c r="J73" s="419"/>
    </row>
    <row r="74" spans="3:10" x14ac:dyDescent="0.3">
      <c r="C74" s="409" t="s">
        <v>45</v>
      </c>
      <c r="D74" s="409"/>
      <c r="E74" s="409"/>
      <c r="F74" s="418">
        <f t="shared" si="3"/>
        <v>31000</v>
      </c>
      <c r="G74" s="417"/>
      <c r="H74" s="416">
        <f t="shared" si="4"/>
        <v>1.3514923389850228E-4</v>
      </c>
      <c r="I74" s="416"/>
      <c r="J74" s="419"/>
    </row>
    <row r="75" spans="3:10" x14ac:dyDescent="0.3">
      <c r="C75" s="409" t="s">
        <v>46</v>
      </c>
      <c r="D75" s="409"/>
      <c r="E75" s="409"/>
      <c r="F75" s="418">
        <f t="shared" si="3"/>
        <v>37277160</v>
      </c>
      <c r="G75" s="417"/>
      <c r="H75" s="416">
        <f t="shared" si="4"/>
        <v>0.16251547148102882</v>
      </c>
      <c r="I75" s="416"/>
      <c r="J75" s="419"/>
    </row>
    <row r="76" spans="3:10" x14ac:dyDescent="0.3">
      <c r="C76" s="409" t="s">
        <v>47</v>
      </c>
      <c r="D76" s="409"/>
      <c r="E76" s="409"/>
      <c r="F76" s="418">
        <f t="shared" si="3"/>
        <v>23996183</v>
      </c>
      <c r="G76" s="417"/>
      <c r="H76" s="416">
        <f t="shared" si="4"/>
        <v>0.10461502415929885</v>
      </c>
      <c r="I76" s="416"/>
      <c r="J76" s="419"/>
    </row>
    <row r="77" spans="3:10" x14ac:dyDescent="0.3">
      <c r="C77" s="409" t="s">
        <v>48</v>
      </c>
      <c r="D77" s="409"/>
      <c r="E77" s="409"/>
      <c r="F77" s="418">
        <f t="shared" si="3"/>
        <v>48154992</v>
      </c>
      <c r="G77" s="417"/>
      <c r="H77" s="416">
        <f t="shared" si="4"/>
        <v>0.20993904119962925</v>
      </c>
      <c r="I77" s="416"/>
      <c r="J77" s="419"/>
    </row>
    <row r="78" spans="3:10" x14ac:dyDescent="0.3">
      <c r="C78" s="409" t="s">
        <v>50</v>
      </c>
      <c r="D78" s="409"/>
      <c r="E78" s="409"/>
      <c r="F78" s="418">
        <f>C46</f>
        <v>403106</v>
      </c>
      <c r="G78" s="417"/>
      <c r="H78" s="416">
        <f>E46</f>
        <v>1.8574021638674085E-3</v>
      </c>
      <c r="I78" s="416"/>
      <c r="J78" s="419"/>
    </row>
    <row r="79" spans="3:10" x14ac:dyDescent="0.3">
      <c r="C79" s="409" t="s">
        <v>49</v>
      </c>
      <c r="D79" s="409"/>
      <c r="E79" s="409"/>
      <c r="F79" s="418">
        <f>C45</f>
        <v>35330194</v>
      </c>
      <c r="G79" s="417"/>
      <c r="H79" s="416">
        <f>E45</f>
        <v>0.15402737588985363</v>
      </c>
      <c r="I79" s="416"/>
      <c r="J79" s="419"/>
    </row>
    <row r="80" spans="3:10" x14ac:dyDescent="0.3">
      <c r="C80" s="409" t="s">
        <v>52</v>
      </c>
      <c r="D80" s="409"/>
      <c r="E80" s="409"/>
      <c r="F80" s="418" t="e">
        <f>+'Exp Summary'!#REF!</f>
        <v>#REF!</v>
      </c>
      <c r="G80" s="418"/>
      <c r="H80" s="416">
        <f>+'Exp Summary'!AG28</f>
        <v>1</v>
      </c>
      <c r="I80" s="416"/>
      <c r="J80" s="409"/>
    </row>
    <row r="81" spans="3:10" x14ac:dyDescent="0.3">
      <c r="C81" s="409"/>
      <c r="D81" s="409"/>
      <c r="E81" s="409"/>
      <c r="F81" s="409"/>
      <c r="G81" s="409"/>
      <c r="H81" s="409"/>
      <c r="I81" s="409"/>
      <c r="J81" s="409"/>
    </row>
  </sheetData>
  <printOptions horizontalCentered="1"/>
  <pageMargins left="0.3" right="0.3" top="0.5" bottom="0.5" header="0.5" footer="0.5"/>
  <pageSetup scale="59" orientation="portrait" r:id="rId1"/>
  <headerFooter alignWithMargins="0"/>
  <rowBreaks count="1" manualBreakCount="1">
    <brk id="59" max="16383" man="1"/>
  </rowBreaks>
  <ignoredErrors>
    <ignoredError sqref="F62:F68" unlockedFormula="1"/>
    <ignoredError sqref="F80" evalError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65D5A-76A4-4B64-9007-317491A3AFD5}">
  <dimension ref="A1:J67"/>
  <sheetViews>
    <sheetView showOutlineSymbols="0" zoomScaleNormal="100" zoomScaleSheetLayoutView="90" workbookViewId="0">
      <selection activeCell="B6" sqref="B6"/>
    </sheetView>
  </sheetViews>
  <sheetFormatPr defaultColWidth="9.6640625" defaultRowHeight="15.75" x14ac:dyDescent="0.25"/>
  <cols>
    <col min="1" max="1" width="21.5546875" style="112" customWidth="1"/>
    <col min="2" max="2" width="24.109375" style="112" customWidth="1"/>
    <col min="3" max="3" width="2" style="112" customWidth="1"/>
    <col min="4" max="4" width="16.21875" style="112" customWidth="1"/>
    <col min="5" max="5" width="2" style="112" customWidth="1"/>
    <col min="6" max="6" width="21.6640625" style="112" customWidth="1"/>
    <col min="7" max="7" width="20.77734375" style="112" customWidth="1"/>
    <col min="8" max="9" width="9.6640625" style="112" customWidth="1"/>
    <col min="10" max="10" width="11.6640625" style="112" customWidth="1"/>
    <col min="11" max="257" width="9.6640625" style="112" customWidth="1"/>
    <col min="258" max="16384" width="9.6640625" style="112"/>
  </cols>
  <sheetData>
    <row r="1" spans="1:10" ht="29.25" x14ac:dyDescent="0.45">
      <c r="A1" s="108" t="s">
        <v>14</v>
      </c>
      <c r="B1" s="110"/>
      <c r="C1" s="110"/>
      <c r="D1" s="110"/>
      <c r="E1" s="110"/>
      <c r="F1" s="110"/>
      <c r="G1" s="110"/>
      <c r="H1" s="111"/>
    </row>
    <row r="2" spans="1:10" ht="26.25" x14ac:dyDescent="0.4">
      <c r="A2" s="113" t="s">
        <v>11</v>
      </c>
      <c r="B2" s="110"/>
      <c r="C2" s="110"/>
      <c r="D2" s="110"/>
      <c r="E2" s="110"/>
      <c r="F2" s="110"/>
      <c r="G2" s="110"/>
      <c r="H2" s="111"/>
    </row>
    <row r="3" spans="1:10" ht="22.5" x14ac:dyDescent="0.35">
      <c r="A3" s="114" t="s">
        <v>54</v>
      </c>
      <c r="B3" s="110"/>
      <c r="C3" s="110"/>
      <c r="D3" s="110"/>
      <c r="E3" s="110"/>
      <c r="F3" s="110"/>
      <c r="G3" s="110"/>
      <c r="H3" s="111"/>
    </row>
    <row r="4" spans="1:10" ht="22.5" x14ac:dyDescent="0.35">
      <c r="A4" s="114" t="s">
        <v>42</v>
      </c>
      <c r="B4" s="110"/>
      <c r="C4" s="110"/>
      <c r="D4" s="110"/>
      <c r="E4" s="110"/>
      <c r="F4" s="110"/>
      <c r="G4" s="110"/>
      <c r="H4" s="111"/>
    </row>
    <row r="5" spans="1:10" ht="16.5" customHeight="1" x14ac:dyDescent="0.35">
      <c r="A5" s="114"/>
      <c r="B5" s="110"/>
      <c r="C5" s="110"/>
      <c r="D5" s="110"/>
      <c r="E5" s="110"/>
      <c r="F5" s="110"/>
      <c r="G5" s="110"/>
      <c r="H5" s="111"/>
    </row>
    <row r="6" spans="1:10" ht="19.5" customHeight="1" x14ac:dyDescent="0.3">
      <c r="A6" s="116" t="s">
        <v>39</v>
      </c>
      <c r="B6" s="109"/>
      <c r="C6" s="109"/>
      <c r="D6" s="110"/>
      <c r="E6" s="110"/>
      <c r="F6" s="110"/>
      <c r="G6" s="110"/>
      <c r="H6" s="111"/>
    </row>
    <row r="7" spans="1:10" ht="16.5" customHeight="1" x14ac:dyDescent="0.3">
      <c r="A7" s="116"/>
      <c r="B7" s="109"/>
      <c r="C7" s="109"/>
      <c r="D7" s="110"/>
      <c r="E7" s="110"/>
      <c r="F7" s="110"/>
      <c r="G7" s="110"/>
      <c r="H7" s="111"/>
    </row>
    <row r="8" spans="1:10" ht="16.5" customHeight="1" x14ac:dyDescent="0.3">
      <c r="A8" s="116"/>
      <c r="B8" s="109"/>
      <c r="C8" s="109"/>
      <c r="D8" s="110"/>
      <c r="E8" s="110"/>
      <c r="F8" s="110"/>
      <c r="G8" s="110"/>
      <c r="H8" s="111"/>
    </row>
    <row r="9" spans="1:10" ht="16.5" customHeight="1" x14ac:dyDescent="0.3">
      <c r="A9" s="116"/>
      <c r="B9" s="109"/>
      <c r="C9" s="109"/>
      <c r="D9" s="110"/>
      <c r="E9" s="110"/>
      <c r="F9" s="110"/>
      <c r="G9" s="110"/>
      <c r="H9" s="111"/>
    </row>
    <row r="10" spans="1:10" ht="30" customHeight="1" thickBot="1" x14ac:dyDescent="0.35">
      <c r="B10" s="117" t="s">
        <v>55</v>
      </c>
      <c r="C10" s="118"/>
      <c r="D10" s="119" t="s">
        <v>38</v>
      </c>
      <c r="E10" s="120"/>
      <c r="F10" s="119" t="s">
        <v>17</v>
      </c>
    </row>
    <row r="11" spans="1:10" ht="17.25" x14ac:dyDescent="0.3">
      <c r="B11" s="125"/>
      <c r="C11" s="125"/>
      <c r="D11" s="125"/>
      <c r="E11" s="125"/>
      <c r="F11" s="125"/>
    </row>
    <row r="12" spans="1:10" ht="19.5" customHeight="1" x14ac:dyDescent="0.3">
      <c r="B12" s="124" t="s">
        <v>56</v>
      </c>
      <c r="C12" s="125"/>
      <c r="D12" s="126">
        <v>133122233</v>
      </c>
      <c r="E12" s="122"/>
      <c r="F12" s="127">
        <v>0.58036670338090068</v>
      </c>
      <c r="G12" s="177"/>
      <c r="J12" s="178"/>
    </row>
    <row r="13" spans="1:10" ht="19.5" customHeight="1" x14ac:dyDescent="0.3">
      <c r="B13" s="124" t="s">
        <v>57</v>
      </c>
      <c r="C13" s="125"/>
      <c r="D13" s="128">
        <v>33432303</v>
      </c>
      <c r="E13" s="129"/>
      <c r="F13" s="127">
        <v>0.14575323025524514</v>
      </c>
      <c r="G13" s="177"/>
      <c r="J13" s="178"/>
    </row>
    <row r="14" spans="1:10" ht="19.5" customHeight="1" x14ac:dyDescent="0.3">
      <c r="B14" s="124" t="s">
        <v>58</v>
      </c>
      <c r="C14" s="125"/>
      <c r="D14" s="128">
        <v>38333833</v>
      </c>
      <c r="E14" s="129"/>
      <c r="F14" s="127">
        <v>0.16712219878526213</v>
      </c>
      <c r="G14" s="177"/>
      <c r="J14" s="178"/>
    </row>
    <row r="15" spans="1:10" ht="19.5" customHeight="1" x14ac:dyDescent="0.3">
      <c r="B15" s="124" t="s">
        <v>59</v>
      </c>
      <c r="C15" s="125"/>
      <c r="D15" s="128">
        <v>18540059</v>
      </c>
      <c r="E15" s="129"/>
      <c r="F15" s="127">
        <v>8.082821839622685E-2</v>
      </c>
      <c r="G15" s="177"/>
      <c r="J15" s="178"/>
    </row>
    <row r="16" spans="1:10" ht="19.5" customHeight="1" x14ac:dyDescent="0.3">
      <c r="B16" s="124" t="s">
        <v>60</v>
      </c>
      <c r="C16" s="125"/>
      <c r="D16" s="128">
        <v>3151471</v>
      </c>
      <c r="E16" s="129"/>
      <c r="F16" s="127">
        <v>1.3739319074301513E-2</v>
      </c>
      <c r="G16" s="177"/>
      <c r="J16" s="178"/>
    </row>
    <row r="17" spans="2:10" ht="19.5" customHeight="1" x14ac:dyDescent="0.3">
      <c r="B17" s="124" t="s">
        <v>61</v>
      </c>
      <c r="C17" s="125"/>
      <c r="D17" s="128">
        <v>2393064</v>
      </c>
      <c r="E17" s="129"/>
      <c r="F17" s="127">
        <v>1.0432927944196306E-2</v>
      </c>
      <c r="G17" s="177"/>
      <c r="J17" s="178"/>
    </row>
    <row r="18" spans="2:10" ht="19.5" customHeight="1" x14ac:dyDescent="0.3">
      <c r="B18" s="124" t="s">
        <v>62</v>
      </c>
      <c r="C18" s="125"/>
      <c r="D18" s="128">
        <v>403106</v>
      </c>
      <c r="E18" s="129"/>
      <c r="F18" s="127">
        <v>1.7574021638674085E-3</v>
      </c>
      <c r="G18" s="177"/>
      <c r="J18" s="178"/>
    </row>
    <row r="19" spans="2:10" ht="18" thickBot="1" x14ac:dyDescent="0.35">
      <c r="B19" s="125"/>
      <c r="C19" s="125"/>
      <c r="D19" s="129"/>
      <c r="E19" s="129"/>
      <c r="F19" s="179"/>
      <c r="G19" s="132"/>
      <c r="H19" s="132"/>
    </row>
    <row r="20" spans="2:10" ht="20.25" customHeight="1" thickBot="1" x14ac:dyDescent="0.35">
      <c r="B20" s="180" t="s">
        <v>63</v>
      </c>
      <c r="C20" s="181"/>
      <c r="D20" s="135">
        <f>SUM(D12:D19)</f>
        <v>229376069</v>
      </c>
      <c r="E20" s="136"/>
      <c r="F20" s="137">
        <f>SUM(F12:F19)</f>
        <v>1</v>
      </c>
      <c r="G20" s="182"/>
      <c r="H20" s="182"/>
    </row>
    <row r="21" spans="2:10" ht="16.5" thickTop="1" x14ac:dyDescent="0.25">
      <c r="G21" s="177"/>
      <c r="H21" s="177"/>
    </row>
    <row r="22" spans="2:10" ht="17.25" x14ac:dyDescent="0.3">
      <c r="B22" s="142"/>
      <c r="C22" s="142"/>
      <c r="D22" s="141"/>
      <c r="E22" s="141"/>
      <c r="F22" s="141"/>
    </row>
    <row r="23" spans="2:10" ht="17.25" x14ac:dyDescent="0.3">
      <c r="B23" s="142"/>
      <c r="C23" s="142"/>
      <c r="D23" s="142"/>
      <c r="E23" s="142"/>
      <c r="F23" s="142"/>
    </row>
    <row r="25" spans="2:10" x14ac:dyDescent="0.25">
      <c r="G25" s="178"/>
    </row>
    <row r="26" spans="2:10" x14ac:dyDescent="0.25">
      <c r="G26" s="178"/>
    </row>
    <row r="27" spans="2:10" x14ac:dyDescent="0.25">
      <c r="G27" s="178"/>
    </row>
    <row r="28" spans="2:10" x14ac:dyDescent="0.25">
      <c r="G28" s="178"/>
    </row>
    <row r="29" spans="2:10" x14ac:dyDescent="0.25">
      <c r="G29" s="178"/>
    </row>
    <row r="39" spans="1:8" ht="20.25" customHeight="1" x14ac:dyDescent="0.25"/>
    <row r="40" spans="1:8" ht="18.75" customHeight="1" x14ac:dyDescent="0.25">
      <c r="H40" s="143"/>
    </row>
    <row r="41" spans="1:8" ht="18.75" customHeight="1" x14ac:dyDescent="0.25"/>
    <row r="42" spans="1:8" ht="18.75" customHeight="1" x14ac:dyDescent="0.25"/>
    <row r="43" spans="1:8" ht="18.75" customHeight="1" x14ac:dyDescent="0.25"/>
    <row r="44" spans="1:8" ht="18.75" customHeight="1" x14ac:dyDescent="0.25"/>
    <row r="45" spans="1:8" ht="18.75" customHeight="1" x14ac:dyDescent="0.25"/>
    <row r="46" spans="1:8" ht="18.75" customHeight="1" x14ac:dyDescent="0.25"/>
    <row r="47" spans="1:8" ht="18.75" hidden="1" customHeight="1" x14ac:dyDescent="0.25">
      <c r="A47" s="183"/>
      <c r="B47" s="184" t="s">
        <v>64</v>
      </c>
      <c r="D47" s="185">
        <f>'Exp Summary'!K45</f>
        <v>20983376</v>
      </c>
    </row>
    <row r="48" spans="1:8" hidden="1" x14ac:dyDescent="0.25">
      <c r="A48" s="183"/>
      <c r="B48" s="183"/>
      <c r="D48" s="183"/>
    </row>
    <row r="49" spans="1:7" ht="16.5" hidden="1" thickBot="1" x14ac:dyDescent="0.3">
      <c r="A49" s="354" t="s">
        <v>65</v>
      </c>
      <c r="B49" s="354"/>
      <c r="D49" s="186" t="e">
        <f>'Exp Summary'!#REF!</f>
        <v>#REF!</v>
      </c>
    </row>
    <row r="51" spans="1:7" x14ac:dyDescent="0.25">
      <c r="A51" s="411"/>
      <c r="B51" s="411"/>
      <c r="C51" s="411"/>
      <c r="D51" s="411"/>
      <c r="E51" s="411"/>
      <c r="F51" s="411"/>
      <c r="G51" s="411"/>
    </row>
    <row r="52" spans="1:7" x14ac:dyDescent="0.25">
      <c r="A52" s="411"/>
      <c r="B52" s="411"/>
      <c r="C52" s="411"/>
      <c r="D52" s="411"/>
      <c r="E52" s="411"/>
      <c r="F52" s="411"/>
      <c r="G52" s="411"/>
    </row>
    <row r="53" spans="1:7" x14ac:dyDescent="0.25">
      <c r="A53" s="411"/>
      <c r="B53" s="411"/>
      <c r="C53" s="411"/>
      <c r="D53" s="420"/>
      <c r="E53" s="420"/>
      <c r="F53" s="411"/>
      <c r="G53" s="411"/>
    </row>
    <row r="54" spans="1:7" x14ac:dyDescent="0.25">
      <c r="A54" s="411"/>
      <c r="B54" s="421" t="s">
        <v>55</v>
      </c>
      <c r="C54" s="421"/>
      <c r="D54" s="422" t="str">
        <f>D10</f>
        <v>FY '26 Budget</v>
      </c>
      <c r="E54" s="422"/>
      <c r="F54" s="421" t="s">
        <v>17</v>
      </c>
      <c r="G54" s="411"/>
    </row>
    <row r="55" spans="1:7" x14ac:dyDescent="0.25">
      <c r="A55" s="411"/>
      <c r="B55" s="421"/>
      <c r="C55" s="421"/>
      <c r="D55" s="421"/>
      <c r="E55" s="421"/>
      <c r="F55" s="421"/>
      <c r="G55" s="411"/>
    </row>
    <row r="56" spans="1:7" x14ac:dyDescent="0.25">
      <c r="A56" s="411"/>
      <c r="B56" s="411" t="s">
        <v>56</v>
      </c>
      <c r="C56" s="411"/>
      <c r="D56" s="423">
        <f>+D12</f>
        <v>133122233</v>
      </c>
      <c r="E56" s="423"/>
      <c r="F56" s="424">
        <f>+F12</f>
        <v>0.58036670338090068</v>
      </c>
      <c r="G56" s="411"/>
    </row>
    <row r="57" spans="1:7" x14ac:dyDescent="0.25">
      <c r="A57" s="411"/>
      <c r="B57" s="411" t="s">
        <v>57</v>
      </c>
      <c r="C57" s="411"/>
      <c r="D57" s="423">
        <f>+D13</f>
        <v>33432303</v>
      </c>
      <c r="E57" s="425"/>
      <c r="F57" s="424">
        <f>+F13</f>
        <v>0.14575323025524514</v>
      </c>
      <c r="G57" s="411"/>
    </row>
    <row r="58" spans="1:7" x14ac:dyDescent="0.25">
      <c r="A58" s="411"/>
      <c r="B58" s="411" t="s">
        <v>58</v>
      </c>
      <c r="C58" s="411"/>
      <c r="D58" s="423">
        <f>+D14</f>
        <v>38333833</v>
      </c>
      <c r="E58" s="425"/>
      <c r="F58" s="424">
        <f>+F14</f>
        <v>0.16712219878526213</v>
      </c>
      <c r="G58" s="411"/>
    </row>
    <row r="59" spans="1:7" x14ac:dyDescent="0.25">
      <c r="A59" s="411"/>
      <c r="B59" s="411" t="s">
        <v>59</v>
      </c>
      <c r="C59" s="411"/>
      <c r="D59" s="423">
        <f>D15</f>
        <v>18540059</v>
      </c>
      <c r="E59" s="425"/>
      <c r="F59" s="424">
        <f>+F15</f>
        <v>8.082821839622685E-2</v>
      </c>
      <c r="G59" s="411"/>
    </row>
    <row r="60" spans="1:7" x14ac:dyDescent="0.25">
      <c r="A60" s="411"/>
      <c r="B60" s="411" t="s">
        <v>60</v>
      </c>
      <c r="C60" s="411"/>
      <c r="D60" s="423">
        <f>+D16</f>
        <v>3151471</v>
      </c>
      <c r="E60" s="425"/>
      <c r="F60" s="424">
        <f t="shared" ref="F60" si="0">+F16</f>
        <v>1.3739319074301513E-2</v>
      </c>
      <c r="G60" s="411"/>
    </row>
    <row r="61" spans="1:7" x14ac:dyDescent="0.25">
      <c r="A61" s="411"/>
      <c r="B61" s="411" t="s">
        <v>66</v>
      </c>
      <c r="C61" s="411"/>
      <c r="D61" s="423">
        <f>D18</f>
        <v>403106</v>
      </c>
      <c r="E61" s="425"/>
      <c r="F61" s="424">
        <f>F18</f>
        <v>1.7574021638674085E-3</v>
      </c>
      <c r="G61" s="411"/>
    </row>
    <row r="62" spans="1:7" x14ac:dyDescent="0.25">
      <c r="A62" s="411"/>
      <c r="B62" s="411" t="s">
        <v>61</v>
      </c>
      <c r="C62" s="411"/>
      <c r="D62" s="423">
        <f>+D17</f>
        <v>2393064</v>
      </c>
      <c r="E62" s="425"/>
      <c r="F62" s="424">
        <f>+F17</f>
        <v>1.0432927944196306E-2</v>
      </c>
      <c r="G62" s="411"/>
    </row>
    <row r="63" spans="1:7" x14ac:dyDescent="0.25">
      <c r="A63" s="411"/>
      <c r="B63" s="411"/>
      <c r="C63" s="411"/>
      <c r="D63" s="425"/>
      <c r="E63" s="425"/>
      <c r="F63" s="424"/>
      <c r="G63" s="411"/>
    </row>
    <row r="64" spans="1:7" x14ac:dyDescent="0.25">
      <c r="A64" s="411"/>
      <c r="B64" s="426" t="s">
        <v>63</v>
      </c>
      <c r="C64" s="426"/>
      <c r="D64" s="427">
        <f>SUM(D56:D62)</f>
        <v>229376069</v>
      </c>
      <c r="E64" s="427"/>
      <c r="F64" s="428">
        <f>SUM(F56:F62)+0.0001</f>
        <v>1.0001</v>
      </c>
      <c r="G64" s="411"/>
    </row>
    <row r="65" spans="1:7" x14ac:dyDescent="0.25">
      <c r="A65" s="411"/>
      <c r="B65" s="411"/>
      <c r="C65" s="411"/>
      <c r="D65" s="411"/>
      <c r="E65" s="411"/>
      <c r="F65" s="411"/>
      <c r="G65" s="411"/>
    </row>
    <row r="66" spans="1:7" x14ac:dyDescent="0.25">
      <c r="A66" s="411"/>
      <c r="B66" s="411"/>
      <c r="C66" s="411"/>
      <c r="D66" s="411"/>
      <c r="E66" s="411"/>
      <c r="F66" s="411"/>
      <c r="G66" s="411"/>
    </row>
    <row r="67" spans="1:7" x14ac:dyDescent="0.25">
      <c r="A67" s="411"/>
      <c r="B67" s="411"/>
      <c r="C67" s="411"/>
      <c r="D67" s="411"/>
      <c r="E67" s="411"/>
      <c r="F67" s="411"/>
      <c r="G67" s="411"/>
    </row>
  </sheetData>
  <mergeCells count="1">
    <mergeCell ref="A49:B49"/>
  </mergeCells>
  <pageMargins left="0.3" right="0.3" top="0.5" bottom="0.5" header="0.5" footer="0.5"/>
  <pageSetup scale="80" orientation="portrait" r:id="rId1"/>
  <headerFooter alignWithMargins="0"/>
  <colBreaks count="1" manualBreakCount="1">
    <brk id="7" max="37" man="1"/>
  </colBreaks>
  <ignoredErrors>
    <ignoredError sqref="D59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854FD-3C48-4F2A-8687-88D2CE9015AF}">
  <dimension ref="A1:P82"/>
  <sheetViews>
    <sheetView showOutlineSymbols="0" zoomScale="90" zoomScaleNormal="90" zoomScaleSheetLayoutView="90" workbookViewId="0">
      <selection activeCell="F8" sqref="F8"/>
    </sheetView>
  </sheetViews>
  <sheetFormatPr defaultColWidth="9.6640625" defaultRowHeight="19.5" x14ac:dyDescent="0.3"/>
  <cols>
    <col min="1" max="1" width="20.77734375" style="36" customWidth="1"/>
    <col min="2" max="2" width="2" style="36" customWidth="1"/>
    <col min="3" max="3" width="20.77734375" style="36" customWidth="1"/>
    <col min="4" max="4" width="2" style="36" customWidth="1"/>
    <col min="5" max="6" width="20.77734375" style="36" customWidth="1"/>
    <col min="7" max="7" width="2" style="36" customWidth="1"/>
    <col min="8" max="8" width="20.77734375" style="36" customWidth="1"/>
    <col min="9" max="9" width="2" style="36" customWidth="1"/>
    <col min="10" max="10" width="20.77734375" style="36" customWidth="1"/>
    <col min="11" max="11" width="15.109375" style="36" customWidth="1"/>
    <col min="12" max="12" width="16.77734375" style="36" customWidth="1"/>
    <col min="13" max="257" width="9.6640625" style="36" customWidth="1"/>
    <col min="258" max="16384" width="9.6640625" style="36"/>
  </cols>
  <sheetData>
    <row r="1" spans="1:14" ht="36" x14ac:dyDescent="0.55000000000000004">
      <c r="A1" s="187" t="s">
        <v>14</v>
      </c>
      <c r="B1" s="116"/>
      <c r="C1" s="35"/>
      <c r="D1" s="35"/>
      <c r="E1" s="35"/>
      <c r="F1" s="116"/>
      <c r="G1" s="116"/>
      <c r="H1" s="116"/>
      <c r="I1" s="116"/>
      <c r="J1" s="116"/>
      <c r="K1" s="151"/>
    </row>
    <row r="2" spans="1:14" ht="32.25" x14ac:dyDescent="0.5">
      <c r="A2" s="188" t="s">
        <v>5</v>
      </c>
      <c r="B2" s="116"/>
      <c r="C2" s="35"/>
      <c r="D2" s="35"/>
      <c r="E2" s="35"/>
      <c r="F2" s="116"/>
      <c r="G2" s="116"/>
      <c r="H2" s="116"/>
      <c r="I2" s="116"/>
      <c r="J2" s="116"/>
      <c r="K2" s="151"/>
    </row>
    <row r="3" spans="1:14" ht="28.5" x14ac:dyDescent="0.45">
      <c r="A3" s="152" t="s">
        <v>67</v>
      </c>
      <c r="B3" s="116"/>
      <c r="C3" s="35"/>
      <c r="D3" s="35"/>
      <c r="E3" s="35"/>
      <c r="F3" s="116"/>
      <c r="G3" s="116"/>
      <c r="H3" s="116"/>
      <c r="I3" s="116"/>
      <c r="J3" s="116"/>
      <c r="K3" s="151"/>
    </row>
    <row r="4" spans="1:14" ht="27.6" customHeight="1" x14ac:dyDescent="0.45">
      <c r="A4" s="152" t="s">
        <v>42</v>
      </c>
      <c r="B4" s="116"/>
      <c r="C4" s="35"/>
      <c r="D4" s="35"/>
      <c r="E4" s="35"/>
      <c r="F4" s="116"/>
      <c r="G4" s="116"/>
      <c r="H4" s="116"/>
      <c r="I4" s="116"/>
      <c r="J4" s="116"/>
      <c r="K4" s="151"/>
    </row>
    <row r="5" spans="1:14" ht="20.45" customHeight="1" x14ac:dyDescent="0.3">
      <c r="C5" s="151"/>
      <c r="D5" s="151"/>
      <c r="E5" s="151"/>
      <c r="F5" s="151"/>
      <c r="G5" s="151"/>
      <c r="H5" s="151"/>
      <c r="I5" s="151"/>
      <c r="J5" s="151"/>
      <c r="K5" s="151"/>
    </row>
    <row r="6" spans="1:14" ht="19.5" customHeight="1" x14ac:dyDescent="0.4">
      <c r="A6" s="189" t="s">
        <v>35</v>
      </c>
      <c r="B6" s="116"/>
      <c r="C6" s="116"/>
      <c r="D6" s="116"/>
      <c r="E6" s="116"/>
      <c r="F6" s="116"/>
      <c r="G6" s="116"/>
      <c r="H6" s="116"/>
      <c r="I6" s="116"/>
      <c r="J6" s="116"/>
      <c r="K6" s="151"/>
    </row>
    <row r="7" spans="1:14" ht="19.5" customHeight="1" x14ac:dyDescent="0.4">
      <c r="A7" s="189"/>
      <c r="B7" s="116"/>
      <c r="C7" s="116"/>
      <c r="D7" s="116"/>
      <c r="E7" s="116"/>
      <c r="F7" s="116"/>
      <c r="G7" s="116"/>
      <c r="H7" s="116"/>
      <c r="I7" s="116"/>
      <c r="J7" s="116"/>
      <c r="K7" s="151"/>
    </row>
    <row r="8" spans="1:14" ht="19.5" customHeight="1" x14ac:dyDescent="0.4">
      <c r="A8" s="189"/>
      <c r="B8" s="116"/>
      <c r="C8" s="116"/>
      <c r="D8" s="116"/>
      <c r="E8" s="116"/>
      <c r="F8" s="116"/>
      <c r="G8" s="116"/>
      <c r="H8" s="116"/>
      <c r="I8" s="116"/>
      <c r="J8" s="116"/>
      <c r="K8" s="151"/>
    </row>
    <row r="9" spans="1:14" ht="19.5" customHeight="1" x14ac:dyDescent="0.3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</row>
    <row r="10" spans="1:14" ht="19.5" customHeight="1" x14ac:dyDescent="0.3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</row>
    <row r="11" spans="1:14" ht="18.75" customHeight="1" x14ac:dyDescent="0.3">
      <c r="B11" s="151"/>
      <c r="F11" s="153" t="s">
        <v>32</v>
      </c>
    </row>
    <row r="12" spans="1:14" ht="18.75" customHeight="1" x14ac:dyDescent="0.3"/>
    <row r="13" spans="1:14" ht="18.75" customHeight="1" x14ac:dyDescent="0.3"/>
    <row r="14" spans="1:14" ht="18.75" customHeight="1" x14ac:dyDescent="0.3"/>
    <row r="15" spans="1:14" ht="18.75" customHeight="1" x14ac:dyDescent="0.3"/>
    <row r="16" spans="1:14" ht="39.75" customHeight="1" thickBot="1" x14ac:dyDescent="0.35">
      <c r="F16" s="155" t="s">
        <v>55</v>
      </c>
      <c r="G16" s="156"/>
      <c r="H16" s="157" t="s">
        <v>53</v>
      </c>
      <c r="I16" s="158"/>
      <c r="J16" s="155" t="s">
        <v>17</v>
      </c>
    </row>
    <row r="17" spans="6:11" ht="18.75" customHeight="1" x14ac:dyDescent="0.3">
      <c r="F17" s="159"/>
      <c r="G17" s="159"/>
      <c r="H17" s="160"/>
      <c r="I17" s="160"/>
      <c r="J17" s="161"/>
    </row>
    <row r="18" spans="6:11" ht="19.5" customHeight="1" x14ac:dyDescent="0.3">
      <c r="F18" s="162" t="s">
        <v>56</v>
      </c>
      <c r="H18" s="163">
        <v>132415838</v>
      </c>
      <c r="I18" s="164"/>
      <c r="J18" s="165">
        <v>0.58734872123573045</v>
      </c>
    </row>
    <row r="19" spans="6:11" ht="19.5" customHeight="1" x14ac:dyDescent="0.3">
      <c r="F19" s="162" t="s">
        <v>57</v>
      </c>
      <c r="H19" s="166">
        <v>32286995</v>
      </c>
      <c r="I19" s="167"/>
      <c r="J19" s="165">
        <v>0.14321342153794642</v>
      </c>
    </row>
    <row r="20" spans="6:11" ht="19.5" customHeight="1" x14ac:dyDescent="0.3">
      <c r="F20" s="162" t="s">
        <v>68</v>
      </c>
      <c r="H20" s="166">
        <v>42558700</v>
      </c>
      <c r="I20" s="167"/>
      <c r="J20" s="165">
        <v>0.18877498643670615</v>
      </c>
    </row>
    <row r="21" spans="6:11" ht="19.5" customHeight="1" x14ac:dyDescent="0.3">
      <c r="F21" s="162" t="s">
        <v>59</v>
      </c>
      <c r="H21" s="166">
        <v>10310744</v>
      </c>
      <c r="I21" s="167"/>
      <c r="J21" s="165">
        <v>4.5734727770170361E-2</v>
      </c>
    </row>
    <row r="22" spans="6:11" ht="19.5" customHeight="1" x14ac:dyDescent="0.3">
      <c r="F22" s="162" t="s">
        <v>60</v>
      </c>
      <c r="H22" s="166">
        <v>2714306</v>
      </c>
      <c r="I22" s="167"/>
      <c r="J22" s="165">
        <v>1.2039678804452912E-2</v>
      </c>
    </row>
    <row r="23" spans="6:11" ht="19.5" customHeight="1" x14ac:dyDescent="0.3">
      <c r="F23" s="162" t="s">
        <v>61</v>
      </c>
      <c r="H23" s="166">
        <v>4853629</v>
      </c>
      <c r="I23" s="167"/>
      <c r="J23" s="165">
        <v>2.152894117169471E-2</v>
      </c>
    </row>
    <row r="24" spans="6:11" ht="19.5" customHeight="1" x14ac:dyDescent="0.3">
      <c r="F24" s="162" t="s">
        <v>62</v>
      </c>
      <c r="H24" s="166">
        <v>306500</v>
      </c>
      <c r="I24" s="167"/>
      <c r="J24" s="165">
        <v>1.4595230432990303E-3</v>
      </c>
    </row>
    <row r="25" spans="6:11" ht="18.75" customHeight="1" thickBot="1" x14ac:dyDescent="0.35">
      <c r="H25" s="167"/>
      <c r="I25" s="167"/>
      <c r="J25" s="168"/>
    </row>
    <row r="26" spans="6:11" ht="20.25" customHeight="1" thickBot="1" x14ac:dyDescent="0.35">
      <c r="F26" s="169" t="s">
        <v>52</v>
      </c>
      <c r="G26" s="151"/>
      <c r="H26" s="170">
        <f>SUM(H18:H25)</f>
        <v>225446712</v>
      </c>
      <c r="I26" s="171"/>
      <c r="J26" s="172">
        <f>SUM(J18:J24)-0.0001</f>
        <v>1</v>
      </c>
      <c r="K26" s="164"/>
    </row>
    <row r="27" spans="6:11" ht="18.75" customHeight="1" thickTop="1" x14ac:dyDescent="0.3"/>
    <row r="28" spans="6:11" ht="18.75" customHeight="1" x14ac:dyDescent="0.3"/>
    <row r="29" spans="6:11" ht="18.75" customHeight="1" x14ac:dyDescent="0.3"/>
    <row r="30" spans="6:11" ht="18.75" customHeight="1" x14ac:dyDescent="0.3"/>
    <row r="31" spans="6:11" x14ac:dyDescent="0.3">
      <c r="F31" s="151"/>
      <c r="G31" s="151"/>
    </row>
    <row r="33" spans="1:12" x14ac:dyDescent="0.3">
      <c r="F33" s="153"/>
    </row>
    <row r="34" spans="1:12" x14ac:dyDescent="0.3">
      <c r="A34" s="153" t="s">
        <v>36</v>
      </c>
    </row>
    <row r="37" spans="1:12" ht="39.75" customHeight="1" thickBot="1" x14ac:dyDescent="0.35">
      <c r="A37" s="155" t="s">
        <v>55</v>
      </c>
      <c r="B37" s="156"/>
      <c r="C37" s="157" t="s">
        <v>38</v>
      </c>
      <c r="D37" s="158"/>
      <c r="E37" s="155" t="s">
        <v>17</v>
      </c>
    </row>
    <row r="38" spans="1:12" x14ac:dyDescent="0.3">
      <c r="A38" s="159"/>
      <c r="B38" s="159"/>
      <c r="C38" s="160"/>
      <c r="D38" s="160"/>
      <c r="E38" s="161"/>
    </row>
    <row r="39" spans="1:12" x14ac:dyDescent="0.3">
      <c r="A39" s="162" t="s">
        <v>56</v>
      </c>
      <c r="C39" s="163">
        <v>133122233</v>
      </c>
      <c r="D39" s="164"/>
      <c r="E39" s="165">
        <v>0.58036670338090068</v>
      </c>
    </row>
    <row r="40" spans="1:12" x14ac:dyDescent="0.3">
      <c r="A40" s="162" t="s">
        <v>57</v>
      </c>
      <c r="C40" s="166">
        <v>33432303</v>
      </c>
      <c r="D40" s="167"/>
      <c r="E40" s="165">
        <v>0.14575323025524514</v>
      </c>
    </row>
    <row r="41" spans="1:12" x14ac:dyDescent="0.3">
      <c r="A41" s="162" t="s">
        <v>58</v>
      </c>
      <c r="C41" s="166">
        <v>38333833</v>
      </c>
      <c r="D41" s="167"/>
      <c r="E41" s="165">
        <v>0.16712219878526213</v>
      </c>
    </row>
    <row r="42" spans="1:12" x14ac:dyDescent="0.3">
      <c r="A42" s="162" t="s">
        <v>59</v>
      </c>
      <c r="C42" s="166">
        <v>18540059</v>
      </c>
      <c r="D42" s="167"/>
      <c r="E42" s="165">
        <v>8.082821839622685E-2</v>
      </c>
    </row>
    <row r="43" spans="1:12" x14ac:dyDescent="0.3">
      <c r="A43" s="162" t="s">
        <v>60</v>
      </c>
      <c r="C43" s="166">
        <v>3151471</v>
      </c>
      <c r="D43" s="167"/>
      <c r="E43" s="165">
        <v>1.3739319074301513E-2</v>
      </c>
    </row>
    <row r="44" spans="1:12" x14ac:dyDescent="0.3">
      <c r="A44" s="162" t="s">
        <v>61</v>
      </c>
      <c r="C44" s="166">
        <v>2393064</v>
      </c>
      <c r="D44" s="167"/>
      <c r="E44" s="165">
        <v>1.0432927944196306E-2</v>
      </c>
    </row>
    <row r="45" spans="1:12" x14ac:dyDescent="0.3">
      <c r="A45" s="162" t="s">
        <v>62</v>
      </c>
      <c r="C45" s="166">
        <v>403106</v>
      </c>
      <c r="D45" s="167"/>
      <c r="E45" s="165">
        <v>1.7574021638674085E-3</v>
      </c>
    </row>
    <row r="46" spans="1:12" ht="20.25" thickBot="1" x14ac:dyDescent="0.35">
      <c r="C46" s="167"/>
      <c r="D46" s="167"/>
      <c r="E46" s="168"/>
      <c r="K46" s="154"/>
      <c r="L46" s="154"/>
    </row>
    <row r="47" spans="1:12" ht="20.25" thickBot="1" x14ac:dyDescent="0.35">
      <c r="A47" s="169" t="s">
        <v>52</v>
      </c>
      <c r="B47" s="151"/>
      <c r="C47" s="170">
        <f>'Exp Summary'!AE28</f>
        <v>229376069</v>
      </c>
      <c r="D47" s="171"/>
      <c r="E47" s="172">
        <f>SUM(E39:E45)</f>
        <v>1</v>
      </c>
      <c r="K47" s="164"/>
      <c r="L47" s="164"/>
    </row>
    <row r="48" spans="1:12" ht="20.25" thickTop="1" x14ac:dyDescent="0.3">
      <c r="K48" s="168"/>
      <c r="L48" s="168"/>
    </row>
    <row r="49" spans="3:16" ht="18.75" customHeight="1" x14ac:dyDescent="0.3">
      <c r="N49" s="174"/>
      <c r="O49" s="175"/>
      <c r="P49" s="175"/>
    </row>
    <row r="50" spans="3:16" ht="18.75" customHeight="1" x14ac:dyDescent="0.3">
      <c r="N50" s="174"/>
      <c r="O50" s="175"/>
      <c r="P50" s="175"/>
    </row>
    <row r="51" spans="3:16" ht="18.75" customHeight="1" x14ac:dyDescent="0.3"/>
    <row r="52" spans="3:16" ht="18.75" customHeight="1" x14ac:dyDescent="0.3">
      <c r="N52" s="174"/>
    </row>
    <row r="53" spans="3:16" ht="18.75" customHeight="1" x14ac:dyDescent="0.3"/>
    <row r="54" spans="3:16" ht="18.75" customHeight="1" x14ac:dyDescent="0.3"/>
    <row r="55" spans="3:16" ht="18.75" customHeight="1" x14ac:dyDescent="0.3"/>
    <row r="56" spans="3:16" ht="18.75" customHeight="1" x14ac:dyDescent="0.3"/>
    <row r="57" spans="3:16" ht="18.75" customHeight="1" x14ac:dyDescent="0.3"/>
    <row r="58" spans="3:16" ht="14.1" customHeight="1" x14ac:dyDescent="0.3"/>
    <row r="59" spans="3:16" x14ac:dyDescent="0.3">
      <c r="F59" s="190"/>
      <c r="G59" s="190"/>
    </row>
    <row r="60" spans="3:16" ht="14.25" customHeight="1" x14ac:dyDescent="0.3">
      <c r="C60" s="429" t="s">
        <v>43</v>
      </c>
      <c r="D60" s="429"/>
      <c r="E60" s="429"/>
      <c r="F60" s="430" t="str">
        <f>H16</f>
        <v>FY '25 Budget 
(As Amended)</v>
      </c>
      <c r="G60" s="430"/>
      <c r="H60" s="431" t="s">
        <v>17</v>
      </c>
      <c r="I60" s="429"/>
      <c r="J60" s="429"/>
    </row>
    <row r="61" spans="3:16" x14ac:dyDescent="0.3">
      <c r="C61" s="429" t="s">
        <v>56</v>
      </c>
      <c r="D61" s="429"/>
      <c r="E61" s="429"/>
      <c r="F61" s="432">
        <f t="shared" ref="F61:F67" si="0">H18</f>
        <v>132415838</v>
      </c>
      <c r="G61" s="432"/>
      <c r="H61" s="433">
        <f>F61/$F$68</f>
        <v>0.58734872123573045</v>
      </c>
      <c r="I61" s="434"/>
      <c r="J61" s="434">
        <f>ROUND(H61,4)</f>
        <v>0.58730000000000004</v>
      </c>
    </row>
    <row r="62" spans="3:16" x14ac:dyDescent="0.3">
      <c r="C62" s="429" t="s">
        <v>57</v>
      </c>
      <c r="D62" s="429"/>
      <c r="E62" s="429"/>
      <c r="F62" s="432">
        <f t="shared" si="0"/>
        <v>32286995</v>
      </c>
      <c r="G62" s="435"/>
      <c r="H62" s="434">
        <f>F62/$F$68</f>
        <v>0.14321342153794642</v>
      </c>
      <c r="I62" s="434"/>
      <c r="J62" s="434">
        <f t="shared" ref="J62:J67" si="1">ROUND(H62,4)</f>
        <v>0.14319999999999999</v>
      </c>
    </row>
    <row r="63" spans="3:16" x14ac:dyDescent="0.3">
      <c r="C63" s="429" t="s">
        <v>68</v>
      </c>
      <c r="D63" s="429"/>
      <c r="E63" s="429"/>
      <c r="F63" s="432">
        <f t="shared" si="0"/>
        <v>42558700</v>
      </c>
      <c r="G63" s="435"/>
      <c r="H63" s="434">
        <f>F63/$F$68</f>
        <v>0.18877498643670615</v>
      </c>
      <c r="I63" s="434"/>
      <c r="J63" s="434">
        <f t="shared" si="1"/>
        <v>0.1888</v>
      </c>
      <c r="M63" s="191"/>
    </row>
    <row r="64" spans="3:16" x14ac:dyDescent="0.3">
      <c r="C64" s="429" t="s">
        <v>59</v>
      </c>
      <c r="D64" s="429"/>
      <c r="E64" s="429"/>
      <c r="F64" s="432">
        <f t="shared" si="0"/>
        <v>10310744</v>
      </c>
      <c r="G64" s="435"/>
      <c r="H64" s="434">
        <f t="shared" ref="H64:H66" si="2">F64/$F$68</f>
        <v>4.5734727770170361E-2</v>
      </c>
      <c r="I64" s="434"/>
      <c r="J64" s="434">
        <f t="shared" si="1"/>
        <v>4.5699999999999998E-2</v>
      </c>
      <c r="M64" s="191"/>
    </row>
    <row r="65" spans="3:12" x14ac:dyDescent="0.3">
      <c r="C65" s="429" t="s">
        <v>60</v>
      </c>
      <c r="D65" s="429"/>
      <c r="E65" s="429"/>
      <c r="F65" s="432">
        <f t="shared" si="0"/>
        <v>2714306</v>
      </c>
      <c r="G65" s="435"/>
      <c r="H65" s="434">
        <f t="shared" si="2"/>
        <v>1.2039678804452912E-2</v>
      </c>
      <c r="I65" s="434"/>
      <c r="J65" s="434">
        <f t="shared" si="1"/>
        <v>1.2E-2</v>
      </c>
      <c r="L65" s="192"/>
    </row>
    <row r="66" spans="3:12" x14ac:dyDescent="0.3">
      <c r="C66" s="429" t="s">
        <v>61</v>
      </c>
      <c r="D66" s="429"/>
      <c r="E66" s="429"/>
      <c r="F66" s="432">
        <f t="shared" si="0"/>
        <v>4853629</v>
      </c>
      <c r="G66" s="435"/>
      <c r="H66" s="434">
        <f t="shared" si="2"/>
        <v>2.152894117169471E-2</v>
      </c>
      <c r="I66" s="434"/>
      <c r="J66" s="434">
        <f t="shared" si="1"/>
        <v>2.1499999999999998E-2</v>
      </c>
    </row>
    <row r="67" spans="3:12" x14ac:dyDescent="0.3">
      <c r="C67" s="429" t="s">
        <v>62</v>
      </c>
      <c r="D67" s="429"/>
      <c r="E67" s="429"/>
      <c r="F67" s="432">
        <f t="shared" si="0"/>
        <v>306500</v>
      </c>
      <c r="G67" s="435"/>
      <c r="H67" s="434">
        <f>F67/$F$68+0.0001</f>
        <v>1.4595230432990303E-3</v>
      </c>
      <c r="I67" s="434"/>
      <c r="J67" s="434">
        <f t="shared" si="1"/>
        <v>1.5E-3</v>
      </c>
    </row>
    <row r="68" spans="3:12" x14ac:dyDescent="0.3">
      <c r="C68" s="429" t="s">
        <v>52</v>
      </c>
      <c r="D68" s="429"/>
      <c r="E68" s="429"/>
      <c r="F68" s="432">
        <f>H26</f>
        <v>225446712</v>
      </c>
      <c r="G68" s="432"/>
      <c r="H68" s="434">
        <f>SUM(H61:H67)-0.0001</f>
        <v>1</v>
      </c>
      <c r="I68" s="434"/>
      <c r="J68" s="434">
        <f>SUM(J61:J67)</f>
        <v>0.99999999999999989</v>
      </c>
    </row>
    <row r="69" spans="3:12" x14ac:dyDescent="0.3">
      <c r="C69" s="429"/>
      <c r="D69" s="429"/>
      <c r="E69" s="429"/>
      <c r="F69" s="429"/>
      <c r="G69" s="429"/>
      <c r="H69" s="429"/>
      <c r="I69" s="429"/>
      <c r="J69" s="429"/>
    </row>
    <row r="70" spans="3:12" x14ac:dyDescent="0.3">
      <c r="C70" s="429"/>
      <c r="D70" s="429"/>
      <c r="E70" s="429"/>
      <c r="F70" s="429"/>
      <c r="G70" s="429"/>
      <c r="H70" s="429"/>
      <c r="I70" s="429"/>
      <c r="J70" s="429"/>
    </row>
    <row r="71" spans="3:12" x14ac:dyDescent="0.3">
      <c r="C71" s="429" t="s">
        <v>43</v>
      </c>
      <c r="D71" s="429"/>
      <c r="E71" s="429"/>
      <c r="F71" s="431" t="str">
        <f>C37</f>
        <v>FY '26 Budget</v>
      </c>
      <c r="G71" s="431"/>
      <c r="H71" s="431" t="s">
        <v>17</v>
      </c>
      <c r="I71" s="429"/>
      <c r="J71" s="429"/>
    </row>
    <row r="72" spans="3:12" x14ac:dyDescent="0.3">
      <c r="C72" s="429" t="s">
        <v>56</v>
      </c>
      <c r="D72" s="429"/>
      <c r="E72" s="429"/>
      <c r="F72" s="432">
        <f>+C39</f>
        <v>133122233</v>
      </c>
      <c r="G72" s="432"/>
      <c r="H72" s="434">
        <f>+E39</f>
        <v>0.58036670338090068</v>
      </c>
      <c r="I72" s="434"/>
      <c r="J72" s="434">
        <f>ROUND(H72,4)</f>
        <v>0.58040000000000003</v>
      </c>
    </row>
    <row r="73" spans="3:12" x14ac:dyDescent="0.3">
      <c r="C73" s="429" t="s">
        <v>57</v>
      </c>
      <c r="D73" s="429"/>
      <c r="E73" s="429"/>
      <c r="F73" s="432">
        <f>+C40</f>
        <v>33432303</v>
      </c>
      <c r="G73" s="435"/>
      <c r="H73" s="434">
        <f>+E40</f>
        <v>0.14575323025524514</v>
      </c>
      <c r="I73" s="434"/>
      <c r="J73" s="434">
        <f t="shared" ref="J73:J78" si="3">ROUND(H73,4)</f>
        <v>0.14580000000000001</v>
      </c>
    </row>
    <row r="74" spans="3:12" x14ac:dyDescent="0.3">
      <c r="C74" s="429" t="s">
        <v>58</v>
      </c>
      <c r="D74" s="429"/>
      <c r="E74" s="429"/>
      <c r="F74" s="432">
        <f>+C41</f>
        <v>38333833</v>
      </c>
      <c r="G74" s="435"/>
      <c r="H74" s="434">
        <f>+E41</f>
        <v>0.16712219878526213</v>
      </c>
      <c r="I74" s="434"/>
      <c r="J74" s="434">
        <f t="shared" si="3"/>
        <v>0.1671</v>
      </c>
    </row>
    <row r="75" spans="3:12" x14ac:dyDescent="0.3">
      <c r="C75" s="429" t="s">
        <v>59</v>
      </c>
      <c r="D75" s="429"/>
      <c r="E75" s="429"/>
      <c r="F75" s="432">
        <f>C42</f>
        <v>18540059</v>
      </c>
      <c r="G75" s="435"/>
      <c r="H75" s="434">
        <f>+E42</f>
        <v>8.082821839622685E-2</v>
      </c>
      <c r="I75" s="434"/>
      <c r="J75" s="434">
        <f t="shared" si="3"/>
        <v>8.0799999999999997E-2</v>
      </c>
    </row>
    <row r="76" spans="3:12" x14ac:dyDescent="0.3">
      <c r="C76" s="429" t="s">
        <v>60</v>
      </c>
      <c r="D76" s="429"/>
      <c r="E76" s="429"/>
      <c r="F76" s="432">
        <f>+C43</f>
        <v>3151471</v>
      </c>
      <c r="G76" s="435"/>
      <c r="H76" s="434">
        <f>+E43</f>
        <v>1.3739319074301513E-2</v>
      </c>
      <c r="I76" s="434"/>
      <c r="J76" s="434">
        <f t="shared" si="3"/>
        <v>1.37E-2</v>
      </c>
    </row>
    <row r="77" spans="3:12" x14ac:dyDescent="0.3">
      <c r="C77" s="429" t="s">
        <v>62</v>
      </c>
      <c r="D77" s="429"/>
      <c r="E77" s="429"/>
      <c r="F77" s="432">
        <f>C45</f>
        <v>403106</v>
      </c>
      <c r="G77" s="435"/>
      <c r="H77" s="434"/>
      <c r="I77" s="434"/>
      <c r="J77" s="434"/>
    </row>
    <row r="78" spans="3:12" x14ac:dyDescent="0.3">
      <c r="C78" s="429" t="s">
        <v>61</v>
      </c>
      <c r="D78" s="429"/>
      <c r="E78" s="429"/>
      <c r="F78" s="432">
        <f>+C44</f>
        <v>2393064</v>
      </c>
      <c r="G78" s="435"/>
      <c r="H78" s="434">
        <f>+E44</f>
        <v>1.0432927944196306E-2</v>
      </c>
      <c r="I78" s="434"/>
      <c r="J78" s="434">
        <f t="shared" si="3"/>
        <v>1.04E-2</v>
      </c>
    </row>
    <row r="79" spans="3:12" x14ac:dyDescent="0.3">
      <c r="C79" s="429" t="s">
        <v>52</v>
      </c>
      <c r="D79" s="429"/>
      <c r="E79" s="429"/>
      <c r="F79" s="432">
        <f>+C47</f>
        <v>229376069</v>
      </c>
      <c r="G79" s="432"/>
      <c r="H79" s="434">
        <f>+E47</f>
        <v>1</v>
      </c>
      <c r="I79" s="434"/>
      <c r="J79" s="434">
        <f>SUM(J72:J78)</f>
        <v>0.99820000000000009</v>
      </c>
    </row>
    <row r="80" spans="3:12" x14ac:dyDescent="0.3">
      <c r="C80" s="429"/>
      <c r="D80" s="429"/>
      <c r="E80" s="429"/>
      <c r="F80" s="429"/>
      <c r="G80" s="429"/>
      <c r="H80" s="429"/>
      <c r="I80" s="429"/>
      <c r="J80" s="429"/>
    </row>
    <row r="81" spans="3:10" x14ac:dyDescent="0.3">
      <c r="C81" s="429"/>
      <c r="D81" s="429"/>
      <c r="E81" s="429"/>
      <c r="F81" s="429"/>
      <c r="G81" s="429"/>
      <c r="H81" s="429"/>
      <c r="I81" s="429"/>
      <c r="J81" s="429"/>
    </row>
    <row r="82" spans="3:10" x14ac:dyDescent="0.3">
      <c r="C82" s="429"/>
      <c r="D82" s="429"/>
      <c r="E82" s="429"/>
      <c r="F82" s="429"/>
      <c r="G82" s="429"/>
      <c r="H82" s="429"/>
      <c r="I82" s="429"/>
      <c r="J82" s="429"/>
    </row>
  </sheetData>
  <printOptions horizontalCentered="1"/>
  <pageMargins left="0.3" right="0.3" top="0.5" bottom="0.5" header="0.5" footer="0.5"/>
  <pageSetup scale="63" orientation="portrait" r:id="rId1"/>
  <headerFooter alignWithMargins="0"/>
  <rowBreaks count="1" manualBreakCount="1">
    <brk id="58" max="16383" man="1"/>
  </rowBreaks>
  <ignoredErrors>
    <ignoredError sqref="F75" 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5D06A-5BA7-49FC-A3AC-16FF01C38C55}">
  <dimension ref="A6:AR94"/>
  <sheetViews>
    <sheetView showOutlineSymbols="0" zoomScale="60" zoomScaleNormal="60" workbookViewId="0">
      <pane xSplit="2" topLeftCell="C1" activePane="topRight" state="frozen"/>
      <selection activeCell="B8" sqref="B8"/>
      <selection pane="topRight" activeCell="AP26" sqref="AP26"/>
    </sheetView>
  </sheetViews>
  <sheetFormatPr defaultColWidth="9.6640625" defaultRowHeight="23.25" x14ac:dyDescent="0.35"/>
  <cols>
    <col min="1" max="1" width="46.21875" style="193" customWidth="1"/>
    <col min="2" max="2" width="2" style="193" customWidth="1"/>
    <col min="3" max="3" width="19.33203125" style="193" bestFit="1" customWidth="1"/>
    <col min="4" max="4" width="2" style="193" customWidth="1"/>
    <col min="5" max="5" width="11.6640625" style="193" bestFit="1" customWidth="1"/>
    <col min="6" max="6" width="2" style="193" customWidth="1"/>
    <col min="7" max="7" width="19.33203125" style="193" bestFit="1" customWidth="1"/>
    <col min="8" max="8" width="2" style="193" customWidth="1"/>
    <col min="9" max="9" width="11.6640625" style="193" bestFit="1" customWidth="1"/>
    <col min="10" max="10" width="2" style="193" customWidth="1"/>
    <col min="11" max="11" width="20" style="193" bestFit="1" customWidth="1"/>
    <col min="12" max="12" width="2" style="193" customWidth="1"/>
    <col min="13" max="13" width="11.6640625" style="193" customWidth="1"/>
    <col min="14" max="14" width="2" style="193" customWidth="1"/>
    <col min="15" max="15" width="16.77734375" style="193" customWidth="1"/>
    <col min="16" max="16" width="2" style="193" customWidth="1"/>
    <col min="17" max="17" width="11.6640625" style="193" customWidth="1"/>
    <col min="18" max="18" width="2" style="193" customWidth="1"/>
    <col min="19" max="19" width="16.77734375" style="193" customWidth="1"/>
    <col min="20" max="20" width="2" style="193" customWidth="1"/>
    <col min="21" max="21" width="11.77734375" style="193" customWidth="1"/>
    <col min="22" max="22" width="2.109375" style="193" customWidth="1"/>
    <col min="23" max="23" width="16.77734375" style="193" customWidth="1"/>
    <col min="24" max="24" width="2" style="193" customWidth="1"/>
    <col min="25" max="25" width="13.5546875" style="193" bestFit="1" customWidth="1"/>
    <col min="26" max="26" width="2" style="193" customWidth="1"/>
    <col min="27" max="27" width="16.77734375" style="193" customWidth="1"/>
    <col min="28" max="28" width="2" style="193" customWidth="1"/>
    <col min="29" max="29" width="13.5546875" style="193" bestFit="1" customWidth="1"/>
    <col min="30" max="30" width="2" style="193" customWidth="1"/>
    <col min="31" max="31" width="18" style="193" customWidth="1"/>
    <col min="32" max="32" width="2" style="193" customWidth="1"/>
    <col min="33" max="33" width="16.77734375" style="193" customWidth="1"/>
    <col min="34" max="34" width="2" style="193" customWidth="1"/>
    <col min="35" max="35" width="16.77734375" style="193" customWidth="1"/>
    <col min="36" max="36" width="20" style="194" customWidth="1"/>
    <col min="37" max="37" width="18.33203125" style="194" bestFit="1" customWidth="1"/>
    <col min="38" max="38" width="15.109375" style="193" bestFit="1" customWidth="1"/>
    <col min="39" max="39" width="16.88671875" style="193" bestFit="1" customWidth="1"/>
    <col min="40" max="40" width="10.5546875" style="195" customWidth="1"/>
    <col min="41" max="41" width="10.5546875" style="193" customWidth="1"/>
    <col min="42" max="42" width="17.109375" style="193" customWidth="1"/>
    <col min="43" max="43" width="17.21875" style="196" customWidth="1"/>
    <col min="44" max="44" width="13.5546875" style="193" customWidth="1"/>
    <col min="45" max="16384" width="9.6640625" style="193"/>
  </cols>
  <sheetData>
    <row r="6" spans="1:44" x14ac:dyDescent="0.35">
      <c r="AK6" s="436"/>
    </row>
    <row r="7" spans="1:44" x14ac:dyDescent="0.35">
      <c r="K7" s="197"/>
      <c r="S7" s="197"/>
    </row>
    <row r="8" spans="1:44" x14ac:dyDescent="0.35">
      <c r="K8" s="197"/>
      <c r="S8" s="197"/>
    </row>
    <row r="9" spans="1:44" x14ac:dyDescent="0.35">
      <c r="K9" s="197"/>
      <c r="S9" s="197"/>
    </row>
    <row r="10" spans="1:44" x14ac:dyDescent="0.35">
      <c r="K10" s="197"/>
      <c r="S10" s="197"/>
      <c r="T10" s="198"/>
      <c r="U10" s="197"/>
      <c r="V10" s="198"/>
      <c r="W10" s="198"/>
      <c r="X10" s="198"/>
      <c r="Y10" s="197"/>
      <c r="Z10" s="198"/>
      <c r="AA10" s="198"/>
      <c r="AB10" s="198"/>
      <c r="AC10" s="197"/>
      <c r="AD10" s="198"/>
    </row>
    <row r="11" spans="1:44" ht="93.75" thickBot="1" x14ac:dyDescent="0.4">
      <c r="A11" s="199" t="s">
        <v>69</v>
      </c>
      <c r="B11" s="200"/>
      <c r="C11" s="201" t="s">
        <v>56</v>
      </c>
      <c r="D11" s="202"/>
      <c r="E11" s="203" t="s">
        <v>70</v>
      </c>
      <c r="F11" s="202"/>
      <c r="G11" s="201" t="s">
        <v>57</v>
      </c>
      <c r="H11" s="202"/>
      <c r="I11" s="203" t="s">
        <v>70</v>
      </c>
      <c r="J11" s="202"/>
      <c r="K11" s="201" t="s">
        <v>58</v>
      </c>
      <c r="L11" s="202"/>
      <c r="M11" s="203" t="s">
        <v>70</v>
      </c>
      <c r="N11" s="202"/>
      <c r="O11" s="201" t="s">
        <v>59</v>
      </c>
      <c r="P11" s="202"/>
      <c r="Q11" s="203" t="s">
        <v>70</v>
      </c>
      <c r="R11" s="202"/>
      <c r="S11" s="201" t="s">
        <v>60</v>
      </c>
      <c r="T11" s="202"/>
      <c r="U11" s="203" t="s">
        <v>70</v>
      </c>
      <c r="V11" s="202"/>
      <c r="W11" s="201" t="s">
        <v>61</v>
      </c>
      <c r="X11" s="202"/>
      <c r="Y11" s="203" t="s">
        <v>70</v>
      </c>
      <c r="Z11" s="202"/>
      <c r="AA11" s="201" t="s">
        <v>62</v>
      </c>
      <c r="AB11" s="202"/>
      <c r="AC11" s="203" t="s">
        <v>70</v>
      </c>
      <c r="AD11" s="202"/>
      <c r="AE11" s="201" t="s">
        <v>71</v>
      </c>
      <c r="AF11" s="202"/>
      <c r="AG11" s="203" t="s">
        <v>72</v>
      </c>
      <c r="AH11" s="202"/>
      <c r="AI11" s="203" t="s">
        <v>73</v>
      </c>
      <c r="AL11" s="204"/>
      <c r="AP11" s="198"/>
      <c r="AQ11" s="205"/>
    </row>
    <row r="12" spans="1:44" x14ac:dyDescent="0.35">
      <c r="AO12" s="206"/>
    </row>
    <row r="13" spans="1:44" x14ac:dyDescent="0.35">
      <c r="A13" s="207" t="s">
        <v>44</v>
      </c>
      <c r="C13" s="208">
        <v>57030690</v>
      </c>
      <c r="D13" s="209"/>
      <c r="E13" s="210">
        <v>0.42840845375542941</v>
      </c>
      <c r="F13" s="195"/>
      <c r="G13" s="208">
        <v>14513407</v>
      </c>
      <c r="H13" s="211"/>
      <c r="I13" s="210">
        <v>0.43411328857602183</v>
      </c>
      <c r="J13" s="195"/>
      <c r="K13" s="208">
        <v>7350966</v>
      </c>
      <c r="L13" s="211"/>
      <c r="M13" s="210">
        <v>0.19176183086100468</v>
      </c>
      <c r="N13" s="195"/>
      <c r="O13" s="208">
        <v>2891660</v>
      </c>
      <c r="P13" s="195"/>
      <c r="Q13" s="210">
        <v>0.15596821995010912</v>
      </c>
      <c r="R13" s="195"/>
      <c r="S13" s="208">
        <v>1140647</v>
      </c>
      <c r="T13" s="211"/>
      <c r="U13" s="210">
        <v>0.36194113796382704</v>
      </c>
      <c r="V13" s="195"/>
      <c r="W13" s="208">
        <v>1256064</v>
      </c>
      <c r="X13" s="211"/>
      <c r="Y13" s="210">
        <v>0.52487689422430828</v>
      </c>
      <c r="Z13" s="195"/>
      <c r="AA13" s="208">
        <v>0</v>
      </c>
      <c r="AB13" s="211"/>
      <c r="AC13" s="210">
        <v>0</v>
      </c>
      <c r="AD13" s="211"/>
      <c r="AE13" s="208">
        <f>G13+K13+O13+W13+S13+C13+AA13</f>
        <v>84183434</v>
      </c>
      <c r="AF13" s="212"/>
      <c r="AG13" s="210">
        <v>0.36701053587242355</v>
      </c>
      <c r="AH13" s="195"/>
      <c r="AI13" s="210">
        <v>0.33625028206944618</v>
      </c>
      <c r="AJ13" s="213"/>
      <c r="AK13" s="195"/>
      <c r="AL13" s="211"/>
      <c r="AM13" s="211"/>
      <c r="AN13" s="196"/>
      <c r="AO13" s="195"/>
      <c r="AP13" s="212"/>
      <c r="AQ13" s="214"/>
      <c r="AR13" s="212"/>
    </row>
    <row r="14" spans="1:44" x14ac:dyDescent="0.35">
      <c r="A14" s="207"/>
      <c r="C14" s="208"/>
      <c r="D14" s="209"/>
      <c r="E14" s="210"/>
      <c r="F14" s="195"/>
      <c r="G14" s="208"/>
      <c r="H14" s="211"/>
      <c r="I14" s="210"/>
      <c r="J14" s="195"/>
      <c r="K14" s="208"/>
      <c r="L14" s="211"/>
      <c r="M14" s="210"/>
      <c r="N14" s="195"/>
      <c r="O14" s="208"/>
      <c r="P14" s="195"/>
      <c r="Q14" s="210"/>
      <c r="R14" s="195"/>
      <c r="S14" s="208"/>
      <c r="T14" s="211"/>
      <c r="U14" s="210"/>
      <c r="V14" s="195"/>
      <c r="W14" s="208"/>
      <c r="X14" s="211"/>
      <c r="Y14" s="210"/>
      <c r="Z14" s="195"/>
      <c r="AA14" s="208"/>
      <c r="AB14" s="211"/>
      <c r="AC14" s="210"/>
      <c r="AD14" s="211"/>
      <c r="AE14" s="212"/>
      <c r="AF14" s="212"/>
      <c r="AG14" s="210"/>
      <c r="AH14" s="195"/>
      <c r="AI14" s="210"/>
      <c r="AJ14" s="213"/>
      <c r="AK14" s="195"/>
      <c r="AL14" s="211"/>
      <c r="AM14" s="211"/>
      <c r="AN14" s="196"/>
      <c r="AO14" s="195"/>
      <c r="AP14" s="212"/>
      <c r="AQ14" s="214"/>
      <c r="AR14" s="212"/>
    </row>
    <row r="15" spans="1:44" ht="23.25" hidden="1" customHeight="1" x14ac:dyDescent="0.35">
      <c r="A15" s="207"/>
      <c r="C15" s="215"/>
      <c r="D15" s="216"/>
      <c r="E15" s="210"/>
      <c r="F15" s="195"/>
      <c r="G15" s="215"/>
      <c r="H15" s="217"/>
      <c r="I15" s="210"/>
      <c r="J15" s="195"/>
      <c r="K15" s="215"/>
      <c r="L15" s="212"/>
      <c r="M15" s="210"/>
      <c r="N15" s="195"/>
      <c r="O15" s="215"/>
      <c r="P15" s="195"/>
      <c r="Q15" s="210"/>
      <c r="R15" s="195"/>
      <c r="S15" s="215"/>
      <c r="T15" s="212"/>
      <c r="U15" s="210"/>
      <c r="V15" s="195"/>
      <c r="W15" s="215"/>
      <c r="X15" s="217"/>
      <c r="Y15" s="210"/>
      <c r="Z15" s="195"/>
      <c r="AA15" s="215"/>
      <c r="AB15" s="217"/>
      <c r="AC15" s="210"/>
      <c r="AD15" s="217"/>
      <c r="AE15" s="212"/>
      <c r="AF15" s="212"/>
      <c r="AG15" s="210"/>
      <c r="AH15" s="195"/>
      <c r="AI15" s="210"/>
      <c r="AJ15" s="213"/>
      <c r="AK15" s="195"/>
      <c r="AL15" s="211"/>
      <c r="AM15" s="211"/>
      <c r="AO15" s="195"/>
      <c r="AP15" s="218"/>
      <c r="AQ15" s="214"/>
    </row>
    <row r="16" spans="1:44" x14ac:dyDescent="0.35">
      <c r="A16" s="207" t="s">
        <v>45</v>
      </c>
      <c r="C16" s="219">
        <v>0</v>
      </c>
      <c r="D16" s="220"/>
      <c r="E16" s="210">
        <v>0</v>
      </c>
      <c r="F16" s="195"/>
      <c r="G16" s="219">
        <v>0</v>
      </c>
      <c r="H16" s="217"/>
      <c r="I16" s="210">
        <v>0</v>
      </c>
      <c r="J16" s="195"/>
      <c r="K16" s="219">
        <v>25000</v>
      </c>
      <c r="L16" s="217"/>
      <c r="M16" s="210">
        <v>6.5216541220910519E-4</v>
      </c>
      <c r="N16" s="195"/>
      <c r="O16" s="219">
        <v>1000</v>
      </c>
      <c r="P16" s="195"/>
      <c r="Q16" s="210">
        <v>5.393726093320415E-5</v>
      </c>
      <c r="R16" s="195"/>
      <c r="S16" s="219">
        <v>5000</v>
      </c>
      <c r="T16" s="217"/>
      <c r="U16" s="210">
        <v>1.5865606886434939E-3</v>
      </c>
      <c r="V16" s="195"/>
      <c r="W16" s="219">
        <v>0</v>
      </c>
      <c r="X16" s="221"/>
      <c r="Y16" s="210">
        <v>0</v>
      </c>
      <c r="Z16" s="195"/>
      <c r="AA16" s="219">
        <v>0</v>
      </c>
      <c r="AB16" s="221"/>
      <c r="AC16" s="210">
        <v>0</v>
      </c>
      <c r="AD16" s="221"/>
      <c r="AE16" s="219">
        <f>G16+K16+O16+W16+S16+C16+AA16</f>
        <v>31000</v>
      </c>
      <c r="AF16" s="212"/>
      <c r="AG16" s="210">
        <v>1.3514923389850228E-4</v>
      </c>
      <c r="AH16" s="195"/>
      <c r="AI16" s="210">
        <v>1.2382197124618166E-4</v>
      </c>
      <c r="AJ16" s="213"/>
      <c r="AK16" s="195"/>
      <c r="AL16" s="211"/>
      <c r="AM16" s="211"/>
      <c r="AN16" s="196"/>
      <c r="AO16" s="195"/>
      <c r="AP16" s="218"/>
      <c r="AQ16" s="214"/>
      <c r="AR16" s="212"/>
    </row>
    <row r="17" spans="1:44" x14ac:dyDescent="0.35">
      <c r="A17" s="207"/>
      <c r="C17" s="222"/>
      <c r="D17" s="220"/>
      <c r="E17" s="210"/>
      <c r="F17" s="195"/>
      <c r="G17" s="223"/>
      <c r="H17" s="217"/>
      <c r="I17" s="210"/>
      <c r="J17" s="195"/>
      <c r="K17" s="224"/>
      <c r="L17" s="217"/>
      <c r="M17" s="210"/>
      <c r="N17" s="195"/>
      <c r="O17" s="224"/>
      <c r="P17" s="195"/>
      <c r="Q17" s="210"/>
      <c r="R17" s="195"/>
      <c r="S17" s="224"/>
      <c r="T17" s="217"/>
      <c r="U17" s="210"/>
      <c r="V17" s="195"/>
      <c r="W17" s="224"/>
      <c r="X17" s="217"/>
      <c r="Y17" s="210"/>
      <c r="Z17" s="195"/>
      <c r="AA17" s="224"/>
      <c r="AB17" s="217"/>
      <c r="AC17" s="210"/>
      <c r="AD17" s="217"/>
      <c r="AE17" s="196"/>
      <c r="AF17" s="196"/>
      <c r="AG17" s="210"/>
      <c r="AH17" s="195"/>
      <c r="AI17" s="210"/>
      <c r="AJ17" s="213"/>
      <c r="AK17" s="195"/>
      <c r="AL17" s="211"/>
      <c r="AM17" s="211"/>
      <c r="AO17" s="195"/>
      <c r="AP17" s="218"/>
      <c r="AQ17" s="214"/>
    </row>
    <row r="18" spans="1:44" x14ac:dyDescent="0.35">
      <c r="A18" s="207" t="s">
        <v>46</v>
      </c>
      <c r="C18" s="219">
        <v>26477672</v>
      </c>
      <c r="D18" s="220"/>
      <c r="E18" s="210">
        <v>0.19889744487684488</v>
      </c>
      <c r="F18" s="195"/>
      <c r="G18" s="219">
        <v>6127402</v>
      </c>
      <c r="H18" s="217"/>
      <c r="I18" s="210">
        <v>0.18327789144528872</v>
      </c>
      <c r="J18" s="195"/>
      <c r="K18" s="219">
        <v>2423992</v>
      </c>
      <c r="L18" s="217"/>
      <c r="M18" s="210">
        <v>6.3233749674862935E-2</v>
      </c>
      <c r="N18" s="195"/>
      <c r="O18" s="219">
        <v>1223486</v>
      </c>
      <c r="P18" s="195"/>
      <c r="Q18" s="210">
        <v>6.5991483630122208E-2</v>
      </c>
      <c r="R18" s="195"/>
      <c r="S18" s="219">
        <v>782608</v>
      </c>
      <c r="T18" s="217"/>
      <c r="U18" s="210">
        <v>0.24833101748358147</v>
      </c>
      <c r="V18" s="195"/>
      <c r="W18" s="219">
        <v>242000</v>
      </c>
      <c r="X18" s="217"/>
      <c r="Y18" s="210">
        <v>0.10112558627767582</v>
      </c>
      <c r="Z18" s="195"/>
      <c r="AA18" s="219">
        <v>0</v>
      </c>
      <c r="AB18" s="217"/>
      <c r="AC18" s="210">
        <v>0</v>
      </c>
      <c r="AD18" s="217"/>
      <c r="AE18" s="219">
        <f>G18+K18+O18+W18+S18+C18+AA18</f>
        <v>37277160</v>
      </c>
      <c r="AF18" s="212"/>
      <c r="AG18" s="210">
        <v>0.16251547148102882</v>
      </c>
      <c r="AH18" s="195"/>
      <c r="AI18" s="210">
        <v>0.14889456237610688</v>
      </c>
      <c r="AJ18" s="213"/>
      <c r="AK18" s="195"/>
      <c r="AL18" s="211"/>
      <c r="AM18" s="211"/>
      <c r="AN18" s="196"/>
      <c r="AO18" s="195"/>
      <c r="AP18" s="218"/>
      <c r="AQ18" s="214"/>
      <c r="AR18" s="212"/>
    </row>
    <row r="19" spans="1:44" x14ac:dyDescent="0.35">
      <c r="A19" s="207"/>
      <c r="C19" s="223"/>
      <c r="D19" s="220"/>
      <c r="E19" s="210"/>
      <c r="F19" s="195"/>
      <c r="G19" s="223"/>
      <c r="H19" s="217"/>
      <c r="I19" s="210"/>
      <c r="J19" s="195"/>
      <c r="K19" s="224"/>
      <c r="L19" s="217"/>
      <c r="M19" s="210"/>
      <c r="N19" s="195"/>
      <c r="O19" s="224"/>
      <c r="P19" s="195"/>
      <c r="Q19" s="210"/>
      <c r="R19" s="195"/>
      <c r="S19" s="224"/>
      <c r="T19" s="217"/>
      <c r="U19" s="210"/>
      <c r="V19" s="195"/>
      <c r="W19" s="224"/>
      <c r="X19" s="217"/>
      <c r="Y19" s="210"/>
      <c r="Z19" s="195"/>
      <c r="AA19" s="224"/>
      <c r="AB19" s="217"/>
      <c r="AC19" s="210"/>
      <c r="AD19" s="217"/>
      <c r="AE19" s="196"/>
      <c r="AF19" s="196"/>
      <c r="AG19" s="210"/>
      <c r="AH19" s="195"/>
      <c r="AI19" s="210"/>
      <c r="AJ19" s="213"/>
      <c r="AK19" s="195"/>
      <c r="AL19" s="211"/>
      <c r="AM19" s="211"/>
      <c r="AO19" s="195"/>
      <c r="AP19" s="218"/>
      <c r="AQ19" s="214"/>
    </row>
    <row r="20" spans="1:44" x14ac:dyDescent="0.35">
      <c r="A20" s="207" t="s">
        <v>47</v>
      </c>
      <c r="C20" s="219">
        <v>11411481</v>
      </c>
      <c r="D20" s="220"/>
      <c r="E20" s="210">
        <v>8.5721826796580247E-2</v>
      </c>
      <c r="F20" s="195"/>
      <c r="G20" s="219">
        <v>2951060</v>
      </c>
      <c r="H20" s="217"/>
      <c r="I20" s="210">
        <v>8.8269719259244567E-2</v>
      </c>
      <c r="J20" s="195"/>
      <c r="K20" s="219">
        <v>2520011</v>
      </c>
      <c r="L20" s="217"/>
      <c r="M20" s="210">
        <v>6.5738560503459179E-2</v>
      </c>
      <c r="N20" s="195"/>
      <c r="O20" s="219">
        <v>6541825</v>
      </c>
      <c r="P20" s="195"/>
      <c r="Q20" s="210">
        <v>0.35284812200435822</v>
      </c>
      <c r="R20" s="195"/>
      <c r="S20" s="219">
        <v>571806</v>
      </c>
      <c r="T20" s="217"/>
      <c r="U20" s="210">
        <v>0.18144098422609631</v>
      </c>
      <c r="V20" s="195"/>
      <c r="W20" s="219">
        <v>0</v>
      </c>
      <c r="X20" s="217"/>
      <c r="Y20" s="210">
        <v>0</v>
      </c>
      <c r="Z20" s="195"/>
      <c r="AA20" s="219">
        <v>0</v>
      </c>
      <c r="AB20" s="217"/>
      <c r="AC20" s="210">
        <v>0</v>
      </c>
      <c r="AD20" s="217"/>
      <c r="AE20" s="219">
        <f>G20+K20+O20+W20+S20+C20+AA20</f>
        <v>23996183</v>
      </c>
      <c r="AF20" s="212"/>
      <c r="AG20" s="210">
        <v>0.10461502415929885</v>
      </c>
      <c r="AH20" s="195"/>
      <c r="AI20" s="210">
        <v>9.584692520787462E-2</v>
      </c>
      <c r="AJ20" s="213"/>
      <c r="AK20" s="195"/>
      <c r="AL20" s="211"/>
      <c r="AM20" s="211"/>
      <c r="AO20" s="225"/>
      <c r="AP20" s="212"/>
      <c r="AQ20" s="206"/>
      <c r="AR20" s="212"/>
    </row>
    <row r="21" spans="1:44" x14ac:dyDescent="0.35">
      <c r="A21" s="207"/>
      <c r="C21" s="223"/>
      <c r="D21" s="220"/>
      <c r="E21" s="210"/>
      <c r="F21" s="195"/>
      <c r="G21" s="223"/>
      <c r="H21" s="217"/>
      <c r="I21" s="210"/>
      <c r="J21" s="195"/>
      <c r="K21" s="224"/>
      <c r="L21" s="217"/>
      <c r="M21" s="210"/>
      <c r="N21" s="195"/>
      <c r="O21" s="224"/>
      <c r="P21" s="195"/>
      <c r="Q21" s="210"/>
      <c r="R21" s="195"/>
      <c r="S21" s="224"/>
      <c r="T21" s="217"/>
      <c r="U21" s="210"/>
      <c r="V21" s="195"/>
      <c r="W21" s="224"/>
      <c r="X21" s="217"/>
      <c r="Y21" s="210"/>
      <c r="Z21" s="195"/>
      <c r="AA21" s="224"/>
      <c r="AB21" s="217"/>
      <c r="AC21" s="210"/>
      <c r="AD21" s="217"/>
      <c r="AE21" s="196"/>
      <c r="AF21" s="196"/>
      <c r="AG21" s="210"/>
      <c r="AH21" s="195"/>
      <c r="AI21" s="210"/>
      <c r="AJ21" s="213"/>
      <c r="AK21" s="195"/>
      <c r="AL21" s="211"/>
      <c r="AM21" s="211"/>
      <c r="AO21" s="225"/>
      <c r="AQ21" s="206"/>
    </row>
    <row r="22" spans="1:44" x14ac:dyDescent="0.35">
      <c r="A22" s="207" t="s">
        <v>48</v>
      </c>
      <c r="C22" s="219">
        <v>23676257</v>
      </c>
      <c r="D22" s="220"/>
      <c r="E22" s="210">
        <v>0.17785351452149994</v>
      </c>
      <c r="F22" s="195"/>
      <c r="G22" s="219">
        <v>6018342</v>
      </c>
      <c r="H22" s="217"/>
      <c r="I22" s="210">
        <v>0.18001577695679535</v>
      </c>
      <c r="J22" s="195"/>
      <c r="K22" s="219">
        <v>9738676</v>
      </c>
      <c r="L22" s="217"/>
      <c r="M22" s="210">
        <v>0.25404910591643681</v>
      </c>
      <c r="N22" s="195"/>
      <c r="O22" s="219">
        <v>7493888</v>
      </c>
      <c r="P22" s="195"/>
      <c r="Q22" s="210">
        <v>0.40419979246020737</v>
      </c>
      <c r="R22" s="195">
        <v>4457.1000000000004</v>
      </c>
      <c r="S22" s="219">
        <v>537829</v>
      </c>
      <c r="T22" s="217"/>
      <c r="U22" s="210">
        <v>0.17065966972248833</v>
      </c>
      <c r="V22" s="195"/>
      <c r="W22" s="219">
        <v>690000</v>
      </c>
      <c r="X22" s="217"/>
      <c r="Y22" s="210">
        <v>0.2883332831884145</v>
      </c>
      <c r="Z22" s="195"/>
      <c r="AA22" s="219">
        <v>0</v>
      </c>
      <c r="AB22" s="217"/>
      <c r="AC22" s="210">
        <v>0</v>
      </c>
      <c r="AD22" s="217"/>
      <c r="AE22" s="219">
        <f>G22+K22+O22+W22+S22+C22+AA22</f>
        <v>48154992</v>
      </c>
      <c r="AF22" s="212"/>
      <c r="AG22" s="210">
        <v>0.20993904119962925</v>
      </c>
      <c r="AH22" s="195"/>
      <c r="AI22" s="210">
        <v>0.19234342047690672</v>
      </c>
      <c r="AJ22" s="213"/>
      <c r="AK22" s="195"/>
      <c r="AL22" s="211"/>
      <c r="AM22" s="211"/>
      <c r="AN22" s="196"/>
      <c r="AO22" s="225"/>
      <c r="AP22" s="212"/>
      <c r="AQ22" s="206"/>
      <c r="AR22" s="212"/>
    </row>
    <row r="23" spans="1:44" x14ac:dyDescent="0.35">
      <c r="A23" s="207"/>
      <c r="C23" s="223"/>
      <c r="D23" s="220"/>
      <c r="E23" s="210"/>
      <c r="F23" s="195"/>
      <c r="G23" s="223"/>
      <c r="H23" s="217"/>
      <c r="I23" s="210"/>
      <c r="J23" s="195"/>
      <c r="K23" s="224"/>
      <c r="L23" s="217"/>
      <c r="M23" s="210"/>
      <c r="N23" s="195"/>
      <c r="O23" s="224"/>
      <c r="P23" s="195"/>
      <c r="Q23" s="210"/>
      <c r="R23" s="195"/>
      <c r="S23" s="224"/>
      <c r="T23" s="217"/>
      <c r="U23" s="210"/>
      <c r="V23" s="195"/>
      <c r="W23" s="224"/>
      <c r="X23" s="217"/>
      <c r="Y23" s="210"/>
      <c r="Z23" s="195"/>
      <c r="AA23" s="224"/>
      <c r="AB23" s="217"/>
      <c r="AC23" s="210"/>
      <c r="AD23" s="217"/>
      <c r="AE23" s="196"/>
      <c r="AF23" s="196"/>
      <c r="AG23" s="210"/>
      <c r="AH23" s="195"/>
      <c r="AI23" s="210"/>
      <c r="AJ23" s="213"/>
      <c r="AK23" s="195"/>
      <c r="AL23" s="211"/>
      <c r="AM23" s="211"/>
      <c r="AO23" s="225"/>
      <c r="AQ23" s="206"/>
    </row>
    <row r="24" spans="1:44" x14ac:dyDescent="0.35">
      <c r="A24" s="207" t="s">
        <v>74</v>
      </c>
      <c r="C24" s="219">
        <v>14526133</v>
      </c>
      <c r="D24" s="220"/>
      <c r="E24" s="210">
        <v>0.10911876004964551</v>
      </c>
      <c r="F24" s="195"/>
      <c r="G24" s="219">
        <v>3822092</v>
      </c>
      <c r="H24" s="217"/>
      <c r="I24" s="210">
        <v>0.11432332376264956</v>
      </c>
      <c r="J24" s="195"/>
      <c r="K24" s="219">
        <v>16275188</v>
      </c>
      <c r="L24" s="217"/>
      <c r="M24" s="210">
        <v>0.42456458763202731</v>
      </c>
      <c r="N24" s="195"/>
      <c r="O24" s="219">
        <v>388200</v>
      </c>
      <c r="P24" s="195"/>
      <c r="Q24" s="210">
        <v>2.093844469426985E-2</v>
      </c>
      <c r="R24" s="195"/>
      <c r="S24" s="219">
        <v>113581</v>
      </c>
      <c r="T24" s="217"/>
      <c r="U24" s="210">
        <v>3.6140629915363334E-2</v>
      </c>
      <c r="V24" s="195"/>
      <c r="W24" s="219">
        <v>205000</v>
      </c>
      <c r="X24" s="217"/>
      <c r="Y24" s="210">
        <v>8.5664236309601419E-2</v>
      </c>
      <c r="Z24" s="195"/>
      <c r="AA24" s="219">
        <v>0</v>
      </c>
      <c r="AB24" s="217"/>
      <c r="AC24" s="210">
        <v>0</v>
      </c>
      <c r="AD24" s="217"/>
      <c r="AE24" s="219">
        <f>G24+K24+O24+W24+S24+C24+AA24</f>
        <v>35330194</v>
      </c>
      <c r="AF24" s="212"/>
      <c r="AG24" s="210">
        <v>0.15402737588985363</v>
      </c>
      <c r="AH24" s="195"/>
      <c r="AI24" s="210">
        <v>0.14111787953516194</v>
      </c>
      <c r="AJ24" s="213"/>
      <c r="AK24" s="195"/>
      <c r="AL24" s="211"/>
      <c r="AM24" s="211"/>
      <c r="AN24" s="196"/>
      <c r="AO24" s="225"/>
      <c r="AP24" s="212"/>
      <c r="AQ24" s="206"/>
      <c r="AR24" s="212"/>
    </row>
    <row r="25" spans="1:44" x14ac:dyDescent="0.35">
      <c r="A25" s="226"/>
      <c r="C25" s="227"/>
      <c r="D25" s="220"/>
      <c r="E25" s="195"/>
      <c r="F25" s="195"/>
      <c r="G25" s="227"/>
      <c r="H25" s="217"/>
      <c r="I25" s="195"/>
      <c r="J25" s="195"/>
      <c r="K25" s="227"/>
      <c r="L25" s="217"/>
      <c r="M25" s="195"/>
      <c r="N25" s="195"/>
      <c r="O25" s="227"/>
      <c r="P25" s="195"/>
      <c r="Q25" s="195"/>
      <c r="R25" s="195"/>
      <c r="S25" s="227"/>
      <c r="T25" s="217"/>
      <c r="U25" s="195"/>
      <c r="V25" s="195"/>
      <c r="W25" s="227"/>
      <c r="X25" s="217"/>
      <c r="Y25" s="195"/>
      <c r="Z25" s="195"/>
      <c r="AA25" s="227"/>
      <c r="AB25" s="217"/>
      <c r="AC25" s="195"/>
      <c r="AD25" s="217"/>
      <c r="AE25" s="227"/>
      <c r="AF25" s="212"/>
      <c r="AG25" s="195"/>
      <c r="AH25" s="195"/>
      <c r="AI25" s="195"/>
      <c r="AJ25" s="213"/>
      <c r="AK25" s="195"/>
      <c r="AL25" s="211"/>
      <c r="AM25" s="211"/>
      <c r="AN25" s="196"/>
      <c r="AO25" s="225"/>
      <c r="AP25" s="212"/>
      <c r="AQ25" s="206"/>
      <c r="AR25" s="212"/>
    </row>
    <row r="26" spans="1:44" x14ac:dyDescent="0.35">
      <c r="A26" s="207" t="s">
        <v>50</v>
      </c>
      <c r="C26" s="219">
        <v>0</v>
      </c>
      <c r="D26" s="220"/>
      <c r="E26" s="210">
        <v>0</v>
      </c>
      <c r="F26" s="195"/>
      <c r="G26" s="219">
        <v>0</v>
      </c>
      <c r="H26" s="217"/>
      <c r="I26" s="210">
        <v>0</v>
      </c>
      <c r="J26" s="195"/>
      <c r="K26" s="219">
        <v>0</v>
      </c>
      <c r="L26" s="217"/>
      <c r="M26" s="210">
        <v>0</v>
      </c>
      <c r="N26" s="195"/>
      <c r="O26" s="219">
        <v>0</v>
      </c>
      <c r="P26" s="195"/>
      <c r="Q26" s="210">
        <v>0</v>
      </c>
      <c r="R26" s="195"/>
      <c r="S26" s="219">
        <v>0</v>
      </c>
      <c r="T26" s="217"/>
      <c r="U26" s="210">
        <v>0</v>
      </c>
      <c r="V26" s="195"/>
      <c r="W26" s="219">
        <v>0</v>
      </c>
      <c r="X26" s="217"/>
      <c r="Y26" s="210">
        <v>0</v>
      </c>
      <c r="Z26" s="195"/>
      <c r="AA26" s="219">
        <v>403106</v>
      </c>
      <c r="AB26" s="217"/>
      <c r="AC26" s="210">
        <v>1</v>
      </c>
      <c r="AD26" s="217"/>
      <c r="AE26" s="219">
        <f>G26+K26+O26+W26+S26+C26+AA26</f>
        <v>403106</v>
      </c>
      <c r="AF26" s="212"/>
      <c r="AG26" s="210">
        <v>1.8574021638674085E-3</v>
      </c>
      <c r="AH26" s="195"/>
      <c r="AI26" s="210">
        <v>1.6101090174568808E-3</v>
      </c>
      <c r="AJ26" s="213"/>
      <c r="AK26" s="195"/>
      <c r="AL26" s="211"/>
      <c r="AM26" s="211"/>
      <c r="AN26" s="196"/>
      <c r="AO26" s="225"/>
      <c r="AP26" s="212"/>
      <c r="AQ26" s="206"/>
      <c r="AR26" s="212"/>
    </row>
    <row r="27" spans="1:44" ht="24" thickBot="1" x14ac:dyDescent="0.4">
      <c r="G27" s="196"/>
      <c r="H27" s="196"/>
      <c r="K27" s="196"/>
      <c r="L27" s="196"/>
      <c r="O27" s="196"/>
      <c r="S27" s="196"/>
      <c r="T27" s="196"/>
      <c r="W27" s="196"/>
      <c r="X27" s="196"/>
      <c r="AA27" s="196"/>
      <c r="AB27" s="196"/>
      <c r="AD27" s="196"/>
      <c r="AE27" s="196"/>
      <c r="AF27" s="196"/>
      <c r="AG27" s="194"/>
      <c r="AH27" s="194"/>
      <c r="AJ27" s="213"/>
      <c r="AK27" s="195"/>
      <c r="AL27" s="211"/>
      <c r="AM27" s="211"/>
      <c r="AQ27" s="206"/>
    </row>
    <row r="28" spans="1:44" x14ac:dyDescent="0.35">
      <c r="A28" s="200" t="s">
        <v>75</v>
      </c>
      <c r="B28" s="200"/>
      <c r="C28" s="357">
        <f>SUM(C13:C26)</f>
        <v>133122233</v>
      </c>
      <c r="D28" s="228"/>
      <c r="E28" s="355">
        <f>SUM(E13:E27)</f>
        <v>1</v>
      </c>
      <c r="F28" s="228"/>
      <c r="G28" s="359">
        <f>SUM(G13:G24)</f>
        <v>33432303</v>
      </c>
      <c r="H28" s="229"/>
      <c r="I28" s="355">
        <f>SUM(I13:I27)</f>
        <v>1</v>
      </c>
      <c r="J28" s="228"/>
      <c r="K28" s="359">
        <f>SUM(K13:K24)</f>
        <v>38333833</v>
      </c>
      <c r="L28" s="229"/>
      <c r="M28" s="355">
        <f>SUM(M13:M27)</f>
        <v>1</v>
      </c>
      <c r="N28" s="228"/>
      <c r="O28" s="359">
        <f>SUM(O13:O24)</f>
        <v>18540059</v>
      </c>
      <c r="P28" s="228"/>
      <c r="Q28" s="355">
        <f>SUM(Q13:Q27)</f>
        <v>1</v>
      </c>
      <c r="R28" s="228"/>
      <c r="S28" s="357">
        <f>SUM(S13:S24)</f>
        <v>3151471</v>
      </c>
      <c r="T28" s="228"/>
      <c r="U28" s="355">
        <f>SUM(U13:U27)-0.0001</f>
        <v>1</v>
      </c>
      <c r="V28" s="228"/>
      <c r="W28" s="357">
        <f>SUM(W13:W24)</f>
        <v>2393064</v>
      </c>
      <c r="X28" s="228"/>
      <c r="Y28" s="355">
        <f>SUM(Y13:Y27)</f>
        <v>1</v>
      </c>
      <c r="Z28" s="228"/>
      <c r="AA28" s="357">
        <f>SUM(AA13:AA26)</f>
        <v>403106</v>
      </c>
      <c r="AB28" s="228"/>
      <c r="AC28" s="355">
        <f>SUM(AC13:AC27)</f>
        <v>1</v>
      </c>
      <c r="AD28" s="228"/>
      <c r="AE28" s="359">
        <f>SUM(G28,K28,O28,W28,S28,C28,AA28)</f>
        <v>229376069</v>
      </c>
      <c r="AF28" s="228"/>
      <c r="AG28" s="355">
        <v>1</v>
      </c>
      <c r="AH28" s="230"/>
      <c r="AI28" s="355">
        <v>0.91608700065419935</v>
      </c>
      <c r="AJ28" s="213"/>
      <c r="AK28" s="195"/>
      <c r="AL28" s="211"/>
      <c r="AM28" s="211"/>
      <c r="AN28" s="212"/>
      <c r="AR28" s="212"/>
    </row>
    <row r="29" spans="1:44" s="216" customFormat="1" ht="24" thickBot="1" x14ac:dyDescent="0.4">
      <c r="A29" s="228" t="s">
        <v>76</v>
      </c>
      <c r="B29" s="228"/>
      <c r="C29" s="358"/>
      <c r="E29" s="356"/>
      <c r="G29" s="360"/>
      <c r="I29" s="356"/>
      <c r="K29" s="360"/>
      <c r="M29" s="356"/>
      <c r="O29" s="360"/>
      <c r="Q29" s="356"/>
      <c r="S29" s="358"/>
      <c r="U29" s="356"/>
      <c r="W29" s="358"/>
      <c r="Y29" s="356"/>
      <c r="AA29" s="358"/>
      <c r="AC29" s="356"/>
      <c r="AE29" s="360"/>
      <c r="AG29" s="356"/>
      <c r="AI29" s="356"/>
      <c r="AJ29" s="213"/>
    </row>
    <row r="30" spans="1:44" x14ac:dyDescent="0.35">
      <c r="A30" s="200"/>
      <c r="B30" s="200"/>
      <c r="C30" s="200"/>
      <c r="D30" s="200"/>
      <c r="E30" s="200"/>
      <c r="F30" s="200"/>
      <c r="G30" s="196"/>
      <c r="H30" s="196"/>
      <c r="I30" s="200"/>
      <c r="J30" s="200"/>
      <c r="K30" s="196"/>
      <c r="L30" s="196"/>
      <c r="M30" s="200"/>
      <c r="N30" s="200"/>
      <c r="O30" s="200"/>
      <c r="P30" s="200"/>
      <c r="Q30" s="200"/>
      <c r="R30" s="200"/>
      <c r="S30" s="196" t="s">
        <v>77</v>
      </c>
      <c r="T30" s="196"/>
      <c r="U30" s="200"/>
      <c r="V30" s="200"/>
      <c r="W30" s="196"/>
      <c r="X30" s="196"/>
      <c r="Y30" s="200"/>
      <c r="Z30" s="200"/>
      <c r="AA30" s="196"/>
      <c r="AB30" s="196"/>
      <c r="AC30" s="200"/>
      <c r="AD30" s="196"/>
      <c r="AE30" s="196"/>
      <c r="AF30" s="196"/>
      <c r="AJ30" s="213"/>
      <c r="AL30" s="212"/>
      <c r="AM30" s="212"/>
    </row>
    <row r="31" spans="1:44" x14ac:dyDescent="0.35">
      <c r="A31" s="231" t="s">
        <v>78</v>
      </c>
      <c r="B31" s="231"/>
      <c r="C31" s="361">
        <v>0.58036670338090068</v>
      </c>
      <c r="D31" s="232"/>
      <c r="E31" s="363"/>
      <c r="F31" s="232"/>
      <c r="G31" s="361">
        <v>0.14575323025524514</v>
      </c>
      <c r="H31" s="195"/>
      <c r="I31" s="361"/>
      <c r="J31" s="232"/>
      <c r="K31" s="361">
        <v>0.16712219878526213</v>
      </c>
      <c r="L31" s="195"/>
      <c r="M31" s="361"/>
      <c r="N31" s="232"/>
      <c r="O31" s="361">
        <v>8.082821839622685E-2</v>
      </c>
      <c r="P31" s="195"/>
      <c r="Q31" s="361"/>
      <c r="R31" s="232"/>
      <c r="S31" s="361">
        <v>1.3739319074301513E-2</v>
      </c>
      <c r="T31" s="195"/>
      <c r="U31" s="361"/>
      <c r="V31" s="232"/>
      <c r="W31" s="361">
        <v>1.0432927944196306E-2</v>
      </c>
      <c r="X31" s="195"/>
      <c r="Y31" s="361"/>
      <c r="Z31" s="232"/>
      <c r="AA31" s="361">
        <v>1.7574021638674085E-3</v>
      </c>
      <c r="AB31" s="195"/>
      <c r="AC31" s="361"/>
      <c r="AD31" s="195"/>
      <c r="AE31" s="361">
        <f>SUM(G31,K31,O31,W31,S31,C31,AA31)</f>
        <v>1</v>
      </c>
      <c r="AF31" s="194"/>
      <c r="AG31" s="361"/>
      <c r="AI31" s="361"/>
      <c r="AL31" s="212"/>
    </row>
    <row r="32" spans="1:44" x14ac:dyDescent="0.35">
      <c r="A32" s="231" t="s">
        <v>79</v>
      </c>
      <c r="B32" s="231"/>
      <c r="C32" s="362"/>
      <c r="D32" s="232"/>
      <c r="E32" s="364"/>
      <c r="F32" s="232"/>
      <c r="G32" s="362"/>
      <c r="H32" s="195"/>
      <c r="I32" s="362"/>
      <c r="J32" s="232"/>
      <c r="K32" s="362"/>
      <c r="L32" s="195"/>
      <c r="M32" s="362"/>
      <c r="N32" s="232"/>
      <c r="O32" s="362"/>
      <c r="P32" s="195"/>
      <c r="Q32" s="362"/>
      <c r="R32" s="232"/>
      <c r="S32" s="362"/>
      <c r="T32" s="195"/>
      <c r="U32" s="362"/>
      <c r="V32" s="232"/>
      <c r="W32" s="362"/>
      <c r="X32" s="195"/>
      <c r="Y32" s="362"/>
      <c r="Z32" s="232"/>
      <c r="AA32" s="362"/>
      <c r="AB32" s="195"/>
      <c r="AC32" s="362"/>
      <c r="AD32" s="195"/>
      <c r="AE32" s="362"/>
      <c r="AF32" s="194"/>
      <c r="AG32" s="362"/>
      <c r="AI32" s="362"/>
      <c r="AL32" s="212"/>
    </row>
    <row r="33" spans="1:39" x14ac:dyDescent="0.35">
      <c r="A33" s="202"/>
      <c r="B33" s="202"/>
      <c r="C33" s="218"/>
      <c r="D33" s="218"/>
      <c r="E33" s="233"/>
      <c r="F33" s="233"/>
      <c r="G33" s="218"/>
      <c r="H33" s="218"/>
      <c r="I33" s="233"/>
      <c r="J33" s="233"/>
      <c r="K33" s="218"/>
      <c r="L33" s="218"/>
      <c r="M33" s="233"/>
      <c r="N33" s="233"/>
      <c r="O33" s="233"/>
      <c r="P33" s="233"/>
      <c r="Q33" s="233"/>
      <c r="R33" s="233"/>
      <c r="S33" s="218"/>
      <c r="T33" s="218"/>
      <c r="U33" s="233"/>
      <c r="V33" s="233"/>
      <c r="W33" s="218"/>
      <c r="X33" s="218"/>
      <c r="Y33" s="232"/>
      <c r="Z33" s="232"/>
      <c r="AA33" s="218"/>
      <c r="AB33" s="218"/>
      <c r="AC33" s="232"/>
      <c r="AD33" s="218"/>
      <c r="AE33" s="194"/>
      <c r="AF33" s="194"/>
      <c r="AL33" s="212"/>
    </row>
    <row r="34" spans="1:39" x14ac:dyDescent="0.35">
      <c r="A34" s="206" t="s">
        <v>80</v>
      </c>
      <c r="B34" s="206"/>
      <c r="C34" s="232"/>
      <c r="D34" s="232"/>
      <c r="S34" s="206"/>
      <c r="T34" s="206"/>
      <c r="W34" s="196"/>
      <c r="X34" s="196"/>
      <c r="Y34" s="196"/>
      <c r="Z34" s="196"/>
      <c r="AA34" s="196"/>
      <c r="AB34" s="196"/>
      <c r="AC34" s="196"/>
      <c r="AD34" s="196"/>
      <c r="AE34" s="195"/>
      <c r="AF34" s="195"/>
      <c r="AL34" s="212"/>
    </row>
    <row r="35" spans="1:39" x14ac:dyDescent="0.35">
      <c r="A35" s="234" t="s">
        <v>81</v>
      </c>
      <c r="B35" s="196"/>
      <c r="C35" s="235">
        <v>0</v>
      </c>
      <c r="D35" s="236"/>
      <c r="E35" s="237"/>
      <c r="G35" s="235">
        <v>0</v>
      </c>
      <c r="H35" s="236"/>
      <c r="I35" s="237"/>
      <c r="K35" s="219">
        <v>10000000</v>
      </c>
      <c r="L35" s="217"/>
      <c r="M35" s="237"/>
      <c r="O35" s="235">
        <v>0</v>
      </c>
      <c r="P35" s="236"/>
      <c r="Q35" s="237"/>
      <c r="S35" s="235">
        <v>0</v>
      </c>
      <c r="T35" s="236"/>
      <c r="U35" s="237"/>
      <c r="W35" s="235">
        <v>0</v>
      </c>
      <c r="X35" s="236"/>
      <c r="Y35" s="237"/>
      <c r="AA35" s="235">
        <v>0</v>
      </c>
      <c r="AB35" s="236"/>
      <c r="AC35" s="237"/>
      <c r="AD35" s="236"/>
      <c r="AE35" s="219">
        <f>G35+K35+O35+W35+S35+C35+AA35</f>
        <v>10000000</v>
      </c>
      <c r="AF35" s="194"/>
      <c r="AG35" s="237"/>
      <c r="AI35" s="237"/>
      <c r="AL35" s="212"/>
    </row>
    <row r="36" spans="1:39" x14ac:dyDescent="0.35">
      <c r="A36" s="234"/>
      <c r="B36" s="196"/>
      <c r="C36" s="235"/>
      <c r="D36" s="236"/>
      <c r="E36" s="237"/>
      <c r="G36" s="235"/>
      <c r="H36" s="236"/>
      <c r="I36" s="237"/>
      <c r="K36" s="224"/>
      <c r="L36" s="217"/>
      <c r="M36" s="237"/>
      <c r="O36" s="235"/>
      <c r="P36" s="236"/>
      <c r="Q36" s="237"/>
      <c r="S36" s="235"/>
      <c r="T36" s="236"/>
      <c r="U36" s="237"/>
      <c r="W36" s="235"/>
      <c r="X36" s="236"/>
      <c r="Y36" s="237"/>
      <c r="AA36" s="235"/>
      <c r="AB36" s="236"/>
      <c r="AC36" s="237"/>
      <c r="AD36" s="236"/>
      <c r="AE36" s="194"/>
      <c r="AF36" s="194"/>
      <c r="AG36" s="237"/>
      <c r="AI36" s="237"/>
      <c r="AL36" s="212"/>
    </row>
    <row r="37" spans="1:39" x14ac:dyDescent="0.35">
      <c r="A37" s="234" t="s">
        <v>82</v>
      </c>
      <c r="B37" s="196"/>
      <c r="C37" s="235">
        <v>0</v>
      </c>
      <c r="D37" s="236"/>
      <c r="E37" s="237"/>
      <c r="G37" s="235">
        <v>0</v>
      </c>
      <c r="H37" s="236"/>
      <c r="I37" s="237"/>
      <c r="K37" s="219">
        <v>1000000</v>
      </c>
      <c r="L37" s="217"/>
      <c r="M37" s="237"/>
      <c r="O37" s="235">
        <v>0</v>
      </c>
      <c r="P37" s="236"/>
      <c r="Q37" s="237"/>
      <c r="S37" s="235">
        <v>0</v>
      </c>
      <c r="T37" s="236"/>
      <c r="U37" s="237"/>
      <c r="W37" s="235">
        <v>0</v>
      </c>
      <c r="X37" s="236"/>
      <c r="Y37" s="237"/>
      <c r="AA37" s="235">
        <v>0</v>
      </c>
      <c r="AB37" s="236"/>
      <c r="AC37" s="237"/>
      <c r="AD37" s="236"/>
      <c r="AE37" s="219">
        <f>G37+K37+O37+W37+S37+C37+AA37</f>
        <v>1000000</v>
      </c>
      <c r="AF37" s="194"/>
      <c r="AG37" s="237"/>
      <c r="AI37" s="237"/>
      <c r="AL37" s="212"/>
    </row>
    <row r="38" spans="1:39" x14ac:dyDescent="0.35">
      <c r="A38" s="234"/>
      <c r="B38" s="196"/>
      <c r="C38" s="235"/>
      <c r="D38" s="236"/>
      <c r="E38" s="237"/>
      <c r="G38" s="235"/>
      <c r="H38" s="236"/>
      <c r="I38" s="237"/>
      <c r="K38" s="224"/>
      <c r="L38" s="217"/>
      <c r="M38" s="237"/>
      <c r="O38" s="235"/>
      <c r="P38" s="236"/>
      <c r="Q38" s="237"/>
      <c r="S38" s="235"/>
      <c r="T38" s="236"/>
      <c r="U38" s="237"/>
      <c r="W38" s="235"/>
      <c r="X38" s="236"/>
      <c r="Y38" s="237"/>
      <c r="AA38" s="235"/>
      <c r="AB38" s="236"/>
      <c r="AC38" s="237"/>
      <c r="AD38" s="236"/>
      <c r="AE38" s="194"/>
      <c r="AF38" s="194"/>
      <c r="AG38" s="237"/>
      <c r="AI38" s="237"/>
      <c r="AL38" s="212"/>
    </row>
    <row r="39" spans="1:39" x14ac:dyDescent="0.35">
      <c r="A39" s="207" t="s">
        <v>83</v>
      </c>
      <c r="C39" s="238">
        <v>0</v>
      </c>
      <c r="D39" s="216"/>
      <c r="E39" s="237"/>
      <c r="G39" s="238">
        <v>0</v>
      </c>
      <c r="H39" s="216"/>
      <c r="I39" s="237"/>
      <c r="K39" s="219">
        <v>1175000</v>
      </c>
      <c r="L39" s="217"/>
      <c r="M39" s="237"/>
      <c r="O39" s="238">
        <v>0</v>
      </c>
      <c r="P39" s="216"/>
      <c r="Q39" s="237"/>
      <c r="S39" s="238">
        <v>0</v>
      </c>
      <c r="T39" s="216"/>
      <c r="U39" s="237"/>
      <c r="W39" s="238">
        <v>0</v>
      </c>
      <c r="X39" s="216"/>
      <c r="Y39" s="237"/>
      <c r="AA39" s="238">
        <v>0</v>
      </c>
      <c r="AB39" s="216"/>
      <c r="AC39" s="237"/>
      <c r="AD39" s="216"/>
      <c r="AE39" s="219">
        <f>G39+K39+O39+W39+S39+C39+AA39</f>
        <v>1175000</v>
      </c>
      <c r="AG39" s="237"/>
      <c r="AI39" s="237"/>
      <c r="AL39" s="212"/>
    </row>
    <row r="40" spans="1:39" x14ac:dyDescent="0.35">
      <c r="A40" s="207"/>
      <c r="C40" s="238"/>
      <c r="D40" s="216"/>
      <c r="E40" s="237"/>
      <c r="G40" s="238"/>
      <c r="H40" s="216"/>
      <c r="I40" s="237"/>
      <c r="K40" s="224"/>
      <c r="L40" s="217"/>
      <c r="M40" s="237"/>
      <c r="O40" s="238"/>
      <c r="P40" s="216"/>
      <c r="Q40" s="237"/>
      <c r="S40" s="238"/>
      <c r="T40" s="216"/>
      <c r="U40" s="237"/>
      <c r="W40" s="238"/>
      <c r="X40" s="216"/>
      <c r="Y40" s="237"/>
      <c r="AA40" s="238"/>
      <c r="AB40" s="216"/>
      <c r="AC40" s="237"/>
      <c r="AD40" s="216"/>
      <c r="AG40" s="237"/>
      <c r="AI40" s="237"/>
      <c r="AL40" s="212"/>
    </row>
    <row r="41" spans="1:39" x14ac:dyDescent="0.35">
      <c r="A41" s="207" t="s">
        <v>84</v>
      </c>
      <c r="C41" s="238">
        <v>0</v>
      </c>
      <c r="D41" s="216"/>
      <c r="E41" s="237"/>
      <c r="G41" s="238">
        <v>0</v>
      </c>
      <c r="H41" s="216"/>
      <c r="I41" s="237"/>
      <c r="K41" s="219">
        <v>8808376</v>
      </c>
      <c r="L41" s="217"/>
      <c r="M41" s="237"/>
      <c r="O41" s="238">
        <v>0</v>
      </c>
      <c r="P41" s="216"/>
      <c r="Q41" s="237"/>
      <c r="S41" s="238">
        <v>0</v>
      </c>
      <c r="T41" s="216"/>
      <c r="U41" s="237"/>
      <c r="W41" s="238">
        <v>0</v>
      </c>
      <c r="X41" s="216"/>
      <c r="Y41" s="237"/>
      <c r="AA41" s="238">
        <v>0</v>
      </c>
      <c r="AB41" s="216"/>
      <c r="AC41" s="237"/>
      <c r="AD41" s="216"/>
      <c r="AE41" s="219">
        <f>G41+K41+O41+W41+S41+C41+AA41</f>
        <v>8808376</v>
      </c>
      <c r="AG41" s="237"/>
      <c r="AI41" s="237"/>
      <c r="AL41" s="212"/>
    </row>
    <row r="42" spans="1:39" ht="23.25" hidden="1" customHeight="1" x14ac:dyDescent="0.35">
      <c r="A42" s="207"/>
      <c r="C42" s="238"/>
      <c r="D42" s="216"/>
      <c r="E42" s="237"/>
      <c r="G42" s="238"/>
      <c r="H42" s="216"/>
      <c r="I42" s="237"/>
      <c r="K42" s="219"/>
      <c r="L42" s="217"/>
      <c r="M42" s="237"/>
      <c r="O42" s="238"/>
      <c r="P42" s="216"/>
      <c r="Q42" s="237"/>
      <c r="S42" s="238"/>
      <c r="T42" s="216"/>
      <c r="U42" s="237"/>
      <c r="W42" s="238"/>
      <c r="X42" s="216"/>
      <c r="Y42" s="237"/>
      <c r="AA42" s="238"/>
      <c r="AB42" s="216"/>
      <c r="AC42" s="237"/>
      <c r="AD42" s="216"/>
      <c r="AG42" s="237"/>
      <c r="AI42" s="237"/>
      <c r="AL42" s="212"/>
    </row>
    <row r="43" spans="1:39" ht="23.25" hidden="1" customHeight="1" thickBot="1" x14ac:dyDescent="0.4">
      <c r="A43" s="239" t="s">
        <v>85</v>
      </c>
      <c r="C43" s="238">
        <v>0</v>
      </c>
      <c r="D43" s="216"/>
      <c r="E43" s="237"/>
      <c r="G43" s="238">
        <v>0</v>
      </c>
      <c r="H43" s="216"/>
      <c r="I43" s="237"/>
      <c r="K43" s="219"/>
      <c r="L43" s="217"/>
      <c r="M43" s="237"/>
      <c r="O43" s="238"/>
      <c r="P43" s="216"/>
      <c r="Q43" s="237"/>
      <c r="S43" s="238">
        <v>0</v>
      </c>
      <c r="T43" s="216"/>
      <c r="U43" s="237"/>
      <c r="W43" s="238">
        <v>0</v>
      </c>
      <c r="X43" s="216"/>
      <c r="Y43" s="237"/>
      <c r="AA43" s="238">
        <v>0</v>
      </c>
      <c r="AB43" s="216"/>
      <c r="AC43" s="237"/>
      <c r="AD43" s="216"/>
      <c r="AG43" s="237"/>
      <c r="AI43" s="237"/>
      <c r="AL43" s="212"/>
    </row>
    <row r="44" spans="1:39" ht="24" thickBot="1" x14ac:dyDescent="0.4">
      <c r="K44" s="217"/>
      <c r="L44" s="217"/>
      <c r="AL44" s="212"/>
    </row>
    <row r="45" spans="1:39" ht="24" thickBot="1" x14ac:dyDescent="0.4">
      <c r="A45" s="200" t="s">
        <v>86</v>
      </c>
      <c r="B45" s="200"/>
      <c r="C45" s="240">
        <f>SUM(C35:C41)</f>
        <v>0</v>
      </c>
      <c r="D45" s="216"/>
      <c r="E45" s="241"/>
      <c r="F45" s="211"/>
      <c r="G45" s="240">
        <f>SUM(G35:G41)</f>
        <v>0</v>
      </c>
      <c r="H45" s="216"/>
      <c r="I45" s="241"/>
      <c r="J45" s="211"/>
      <c r="K45" s="242">
        <f>SUM(K35:K43)</f>
        <v>20983376</v>
      </c>
      <c r="L45" s="217"/>
      <c r="M45" s="241"/>
      <c r="N45" s="211"/>
      <c r="O45" s="240">
        <f>SUM(O35:O41)</f>
        <v>0</v>
      </c>
      <c r="P45" s="216"/>
      <c r="Q45" s="241"/>
      <c r="R45" s="211"/>
      <c r="S45" s="240">
        <f>SUM(S35:S41)</f>
        <v>0</v>
      </c>
      <c r="T45" s="216"/>
      <c r="U45" s="241"/>
      <c r="V45" s="211"/>
      <c r="W45" s="240">
        <f>SUM(W35:W41)</f>
        <v>0</v>
      </c>
      <c r="X45" s="216"/>
      <c r="Y45" s="241"/>
      <c r="Z45" s="211"/>
      <c r="AA45" s="240">
        <f>SUM(AA35:AA41)</f>
        <v>0</v>
      </c>
      <c r="AB45" s="216"/>
      <c r="AC45" s="241"/>
      <c r="AD45" s="216"/>
      <c r="AE45" s="242">
        <f>SUM(AE35:AE43)</f>
        <v>20983376</v>
      </c>
      <c r="AG45" s="243"/>
      <c r="AI45" s="244">
        <v>8.3912999345800598E-2</v>
      </c>
      <c r="AJ45" s="196"/>
      <c r="AK45" s="196"/>
      <c r="AL45" s="212"/>
    </row>
    <row r="46" spans="1:39" x14ac:dyDescent="0.35">
      <c r="K46" s="211"/>
      <c r="L46" s="211"/>
      <c r="AJ46" s="196"/>
      <c r="AK46" s="196"/>
      <c r="AL46" s="212"/>
    </row>
    <row r="47" spans="1:39" ht="24" thickBot="1" x14ac:dyDescent="0.4">
      <c r="K47" s="211"/>
      <c r="L47" s="211"/>
      <c r="AJ47" s="196"/>
      <c r="AK47" s="196"/>
      <c r="AL47" s="212"/>
    </row>
    <row r="48" spans="1:39" x14ac:dyDescent="0.35">
      <c r="A48" s="200" t="s">
        <v>87</v>
      </c>
      <c r="C48" s="367">
        <f>+C28+C45</f>
        <v>133122233</v>
      </c>
      <c r="D48" s="245"/>
      <c r="E48" s="365"/>
      <c r="G48" s="367">
        <f>+G28+G45</f>
        <v>33432303</v>
      </c>
      <c r="H48" s="245"/>
      <c r="I48" s="365"/>
      <c r="K48" s="367">
        <f>+K28+K45</f>
        <v>59317209</v>
      </c>
      <c r="L48" s="245"/>
      <c r="M48" s="369"/>
      <c r="O48" s="367">
        <f>+O28+O45</f>
        <v>18540059</v>
      </c>
      <c r="P48" s="245"/>
      <c r="Q48" s="365"/>
      <c r="S48" s="367">
        <f>+S28+S45</f>
        <v>3151471</v>
      </c>
      <c r="T48" s="245"/>
      <c r="U48" s="365"/>
      <c r="W48" s="367">
        <f>+W28+W45</f>
        <v>2393064</v>
      </c>
      <c r="X48" s="245"/>
      <c r="Y48" s="365"/>
      <c r="AA48" s="367">
        <f>+AA28+AA45</f>
        <v>403106</v>
      </c>
      <c r="AB48" s="245"/>
      <c r="AC48" s="365"/>
      <c r="AD48" s="245"/>
      <c r="AE48" s="367">
        <f>+AE28+AE45</f>
        <v>250359445</v>
      </c>
      <c r="AG48" s="365"/>
      <c r="AI48" s="355">
        <v>1</v>
      </c>
      <c r="AK48" s="206"/>
      <c r="AL48" s="246"/>
      <c r="AM48" s="193" t="s">
        <v>77</v>
      </c>
    </row>
    <row r="49" spans="1:38" ht="24" thickBot="1" x14ac:dyDescent="0.4">
      <c r="A49" s="247" t="s">
        <v>88</v>
      </c>
      <c r="B49" s="247"/>
      <c r="C49" s="368"/>
      <c r="E49" s="366"/>
      <c r="G49" s="368"/>
      <c r="I49" s="366"/>
      <c r="K49" s="368"/>
      <c r="M49" s="370"/>
      <c r="O49" s="368"/>
      <c r="Q49" s="366"/>
      <c r="S49" s="368"/>
      <c r="U49" s="366"/>
      <c r="W49" s="368"/>
      <c r="Y49" s="366"/>
      <c r="AA49" s="368"/>
      <c r="AC49" s="366"/>
      <c r="AE49" s="368"/>
      <c r="AG49" s="366"/>
      <c r="AI49" s="373"/>
      <c r="AJ49" s="213"/>
    </row>
    <row r="50" spans="1:38" ht="24.75" customHeight="1" thickTop="1" x14ac:dyDescent="0.35">
      <c r="Q50" s="200"/>
      <c r="U50" s="200"/>
      <c r="V50" s="200"/>
    </row>
    <row r="51" spans="1:38" ht="24.75" customHeight="1" x14ac:dyDescent="0.35">
      <c r="A51" s="231" t="s">
        <v>78</v>
      </c>
      <c r="B51" s="231"/>
      <c r="C51" s="371">
        <v>0.53172442925011276</v>
      </c>
      <c r="D51" s="195"/>
      <c r="E51" s="361"/>
      <c r="F51" s="195"/>
      <c r="G51" s="371">
        <v>0.13353721486321396</v>
      </c>
      <c r="H51" s="195"/>
      <c r="I51" s="361"/>
      <c r="J51" s="195"/>
      <c r="K51" s="371">
        <v>0.23692818539360477</v>
      </c>
      <c r="L51" s="195"/>
      <c r="M51" s="361"/>
      <c r="N51" s="195"/>
      <c r="O51" s="371">
        <v>7.4053762980661658E-2</v>
      </c>
      <c r="P51" s="195"/>
      <c r="Q51" s="374"/>
      <c r="R51" s="195"/>
      <c r="S51" s="371">
        <v>1.2587785533715335E-2</v>
      </c>
      <c r="T51" s="195"/>
      <c r="U51" s="374"/>
      <c r="V51" s="230"/>
      <c r="W51" s="371">
        <v>9.5585129612345953E-3</v>
      </c>
      <c r="X51" s="195"/>
      <c r="Y51" s="376"/>
      <c r="AA51" s="371">
        <v>1.6101090174568808E-3</v>
      </c>
      <c r="AB51" s="195"/>
      <c r="AC51" s="376"/>
      <c r="AD51" s="195"/>
      <c r="AE51" s="361">
        <v>0.99999999999999989</v>
      </c>
      <c r="AG51" s="361"/>
      <c r="AI51" s="361"/>
    </row>
    <row r="52" spans="1:38" ht="24.75" customHeight="1" x14ac:dyDescent="0.35">
      <c r="A52" s="231" t="s">
        <v>89</v>
      </c>
      <c r="B52" s="231"/>
      <c r="C52" s="372"/>
      <c r="E52" s="362"/>
      <c r="G52" s="372"/>
      <c r="I52" s="362"/>
      <c r="K52" s="372"/>
      <c r="M52" s="362"/>
      <c r="O52" s="372"/>
      <c r="Q52" s="375"/>
      <c r="S52" s="372"/>
      <c r="U52" s="375"/>
      <c r="V52" s="200"/>
      <c r="W52" s="372"/>
      <c r="Y52" s="377"/>
      <c r="AA52" s="372"/>
      <c r="AC52" s="377"/>
      <c r="AE52" s="362"/>
      <c r="AG52" s="362"/>
      <c r="AI52" s="362"/>
    </row>
    <row r="53" spans="1:38" ht="24.75" customHeight="1" x14ac:dyDescent="0.35">
      <c r="U53" s="200"/>
      <c r="V53" s="200"/>
    </row>
    <row r="54" spans="1:38" ht="24.75" customHeight="1" x14ac:dyDescent="0.35">
      <c r="A54" s="248"/>
      <c r="U54" s="200"/>
      <c r="V54" s="200"/>
    </row>
    <row r="55" spans="1:38" ht="24.75" customHeight="1" x14ac:dyDescent="0.35">
      <c r="U55" s="200"/>
      <c r="V55" s="200"/>
    </row>
    <row r="56" spans="1:38" x14ac:dyDescent="0.35">
      <c r="AK56" s="216"/>
      <c r="AL56" s="217"/>
    </row>
    <row r="57" spans="1:38" x14ac:dyDescent="0.35">
      <c r="AK57" s="216"/>
    </row>
    <row r="58" spans="1:38" x14ac:dyDescent="0.35">
      <c r="K58" s="249"/>
      <c r="L58" s="249"/>
      <c r="AK58" s="216"/>
    </row>
    <row r="61" spans="1:38" x14ac:dyDescent="0.35">
      <c r="U61" s="200"/>
      <c r="V61" s="200"/>
      <c r="AJ61" s="250"/>
    </row>
    <row r="62" spans="1:38" x14ac:dyDescent="0.35">
      <c r="AJ62" s="193"/>
    </row>
    <row r="63" spans="1:38" x14ac:dyDescent="0.35">
      <c r="AJ63" s="250"/>
    </row>
    <row r="72" spans="7:20" x14ac:dyDescent="0.35">
      <c r="G72" s="196"/>
      <c r="H72" s="196"/>
    </row>
    <row r="73" spans="7:20" x14ac:dyDescent="0.35">
      <c r="S73" s="196"/>
      <c r="T73" s="196"/>
    </row>
    <row r="74" spans="7:20" x14ac:dyDescent="0.35">
      <c r="G74" s="195"/>
      <c r="H74" s="195"/>
      <c r="K74" s="196"/>
      <c r="L74" s="196"/>
      <c r="S74" s="196"/>
      <c r="T74" s="196"/>
    </row>
    <row r="75" spans="7:20" x14ac:dyDescent="0.35">
      <c r="G75" s="195"/>
      <c r="H75" s="195"/>
      <c r="K75" s="196"/>
      <c r="L75" s="196"/>
      <c r="S75" s="196"/>
      <c r="T75" s="196"/>
    </row>
    <row r="76" spans="7:20" x14ac:dyDescent="0.35">
      <c r="G76" s="195"/>
      <c r="H76" s="195"/>
      <c r="K76" s="196"/>
      <c r="L76" s="196"/>
      <c r="S76" s="196"/>
      <c r="T76" s="196"/>
    </row>
    <row r="77" spans="7:20" x14ac:dyDescent="0.35">
      <c r="G77" s="195"/>
      <c r="H77" s="195"/>
      <c r="K77" s="196"/>
      <c r="L77" s="196"/>
      <c r="S77" s="196"/>
      <c r="T77" s="196"/>
    </row>
    <row r="78" spans="7:20" x14ac:dyDescent="0.35">
      <c r="G78" s="195"/>
      <c r="H78" s="195"/>
      <c r="K78" s="196"/>
      <c r="L78" s="196"/>
      <c r="S78" s="196"/>
      <c r="T78" s="196"/>
    </row>
    <row r="79" spans="7:20" x14ac:dyDescent="0.35">
      <c r="G79" s="195"/>
      <c r="H79" s="195"/>
      <c r="K79" s="196"/>
      <c r="L79" s="196"/>
      <c r="S79" s="196"/>
      <c r="T79" s="196"/>
    </row>
    <row r="80" spans="7:20" x14ac:dyDescent="0.35">
      <c r="G80" s="195"/>
      <c r="H80" s="195"/>
      <c r="K80" s="196"/>
      <c r="L80" s="196"/>
    </row>
    <row r="81" spans="7:32" x14ac:dyDescent="0.35">
      <c r="G81" s="195"/>
      <c r="H81" s="195"/>
      <c r="K81" s="196"/>
      <c r="L81" s="196"/>
    </row>
    <row r="82" spans="7:32" x14ac:dyDescent="0.35">
      <c r="G82" s="195"/>
      <c r="H82" s="195"/>
      <c r="K82" s="196"/>
      <c r="L82" s="196"/>
    </row>
    <row r="83" spans="7:32" x14ac:dyDescent="0.35">
      <c r="G83" s="195"/>
      <c r="H83" s="195"/>
      <c r="K83" s="196"/>
      <c r="L83" s="196"/>
    </row>
    <row r="84" spans="7:32" x14ac:dyDescent="0.35">
      <c r="G84" s="195"/>
      <c r="H84" s="195"/>
      <c r="K84" s="196"/>
      <c r="L84" s="196"/>
      <c r="S84" s="196"/>
      <c r="T84" s="196"/>
    </row>
    <row r="85" spans="7:32" x14ac:dyDescent="0.35">
      <c r="G85" s="195"/>
      <c r="H85" s="195"/>
      <c r="K85" s="196"/>
      <c r="L85" s="196"/>
      <c r="S85" s="196"/>
      <c r="T85" s="196"/>
    </row>
    <row r="92" spans="7:32" x14ac:dyDescent="0.35">
      <c r="G92" s="196"/>
      <c r="H92" s="196"/>
      <c r="K92" s="196"/>
      <c r="L92" s="196"/>
      <c r="S92" s="196"/>
      <c r="T92" s="196"/>
      <c r="W92" s="196"/>
      <c r="X92" s="196"/>
      <c r="AA92" s="196"/>
      <c r="AB92" s="196"/>
      <c r="AD92" s="196"/>
      <c r="AE92" s="196"/>
      <c r="AF92" s="196"/>
    </row>
    <row r="93" spans="7:32" x14ac:dyDescent="0.35">
      <c r="G93" s="196"/>
      <c r="H93" s="196"/>
      <c r="K93" s="196"/>
      <c r="L93" s="196"/>
      <c r="S93" s="196"/>
      <c r="T93" s="196"/>
      <c r="W93" s="196"/>
      <c r="X93" s="196"/>
      <c r="AA93" s="196"/>
      <c r="AB93" s="196"/>
      <c r="AD93" s="196"/>
      <c r="AE93" s="196"/>
      <c r="AF93" s="196"/>
    </row>
    <row r="94" spans="7:32" x14ac:dyDescent="0.35">
      <c r="G94" s="196"/>
      <c r="H94" s="196"/>
      <c r="K94" s="196"/>
      <c r="L94" s="196"/>
      <c r="S94" s="196"/>
      <c r="T94" s="196"/>
      <c r="W94" s="196"/>
      <c r="X94" s="196"/>
      <c r="AA94" s="196"/>
      <c r="AB94" s="196"/>
      <c r="AD94" s="196"/>
      <c r="AE94" s="196"/>
      <c r="AF94" s="196"/>
    </row>
  </sheetData>
  <mergeCells count="68">
    <mergeCell ref="AI51:AI52"/>
    <mergeCell ref="M51:M52"/>
    <mergeCell ref="O51:O52"/>
    <mergeCell ref="Q51:Q52"/>
    <mergeCell ref="S51:S52"/>
    <mergeCell ref="U51:U52"/>
    <mergeCell ref="W51:W52"/>
    <mergeCell ref="Y51:Y52"/>
    <mergeCell ref="AA51:AA52"/>
    <mergeCell ref="AC51:AC52"/>
    <mergeCell ref="AE51:AE52"/>
    <mergeCell ref="AG51:AG52"/>
    <mergeCell ref="AA48:AA49"/>
    <mergeCell ref="AC48:AC49"/>
    <mergeCell ref="AE48:AE49"/>
    <mergeCell ref="AG48:AG49"/>
    <mergeCell ref="AI48:AI49"/>
    <mergeCell ref="C51:C52"/>
    <mergeCell ref="E51:E52"/>
    <mergeCell ref="G51:G52"/>
    <mergeCell ref="I51:I52"/>
    <mergeCell ref="K51:K52"/>
    <mergeCell ref="Y48:Y49"/>
    <mergeCell ref="C48:C49"/>
    <mergeCell ref="E48:E49"/>
    <mergeCell ref="G48:G49"/>
    <mergeCell ref="I48:I49"/>
    <mergeCell ref="K48:K49"/>
    <mergeCell ref="M48:M49"/>
    <mergeCell ref="O48:O49"/>
    <mergeCell ref="Q48:Q49"/>
    <mergeCell ref="S48:S49"/>
    <mergeCell ref="U48:U49"/>
    <mergeCell ref="W48:W49"/>
    <mergeCell ref="AI31:AI32"/>
    <mergeCell ref="M31:M32"/>
    <mergeCell ref="O31:O32"/>
    <mergeCell ref="Q31:Q32"/>
    <mergeCell ref="S31:S32"/>
    <mergeCell ref="U31:U32"/>
    <mergeCell ref="W31:W32"/>
    <mergeCell ref="Y31:Y32"/>
    <mergeCell ref="AA31:AA32"/>
    <mergeCell ref="AC31:AC32"/>
    <mergeCell ref="AE31:AE32"/>
    <mergeCell ref="AG31:AG32"/>
    <mergeCell ref="AA28:AA29"/>
    <mergeCell ref="AC28:AC29"/>
    <mergeCell ref="AE28:AE29"/>
    <mergeCell ref="AG28:AG29"/>
    <mergeCell ref="AI28:AI29"/>
    <mergeCell ref="C31:C32"/>
    <mergeCell ref="E31:E32"/>
    <mergeCell ref="G31:G32"/>
    <mergeCell ref="I31:I32"/>
    <mergeCell ref="K31:K32"/>
    <mergeCell ref="Y28:Y29"/>
    <mergeCell ref="C28:C29"/>
    <mergeCell ref="E28:E29"/>
    <mergeCell ref="G28:G29"/>
    <mergeCell ref="I28:I29"/>
    <mergeCell ref="K28:K29"/>
    <mergeCell ref="M28:M29"/>
    <mergeCell ref="O28:O29"/>
    <mergeCell ref="Q28:Q29"/>
    <mergeCell ref="S28:S29"/>
    <mergeCell ref="U28:U29"/>
    <mergeCell ref="W28:W29"/>
  </mergeCells>
  <pageMargins left="0.7" right="0.7" top="0.5" bottom="0.5" header="0.5" footer="0.5"/>
  <pageSetup scale="40" orientation="portrait" r:id="rId1"/>
  <headerFooter differentFirst="1">
    <oddHeader xml:space="preserve">&amp;C&amp;"-,Bold"&amp;36South Texas College&amp;18
&amp;32Unrestricted Fund&amp;18
&amp;28Summary of Expenditures by Function and Classification&amp;18
&amp;24Budget for Fiscal Year 2025 - 2026&amp;25
&amp;18
&amp;22(Continued)&amp;"-,Regular"&amp;12
</oddHeader>
    <firstHeader>&amp;C&amp;"-,Bold"&amp;36South Texas College&amp;18
&amp;32Unrestricted Fund&amp;18
&amp;28Summary of Expenditures by Function and Classification&amp;18
&amp;24Budget for Fiscal Year 2025 - 2026</firstHeader>
  </headerFooter>
  <colBreaks count="1" manualBreakCount="1">
    <brk id="18" max="50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19</vt:i4>
      </vt:variant>
    </vt:vector>
  </HeadingPairs>
  <TitlesOfParts>
    <vt:vector size="34" baseType="lpstr">
      <vt:lpstr>Summary</vt:lpstr>
      <vt:lpstr>Graph</vt:lpstr>
      <vt:lpstr>Graph Compare</vt:lpstr>
      <vt:lpstr>Rev Summ</vt:lpstr>
      <vt:lpstr>Exp by Function</vt:lpstr>
      <vt:lpstr>Comparison-Function</vt:lpstr>
      <vt:lpstr>Exp by Classification</vt:lpstr>
      <vt:lpstr>Comparison-Classfication</vt:lpstr>
      <vt:lpstr>Exp Summary</vt:lpstr>
      <vt:lpstr>Capital</vt:lpstr>
      <vt:lpstr>Auxiliary</vt:lpstr>
      <vt:lpstr>Restricted</vt:lpstr>
      <vt:lpstr>Endowment</vt:lpstr>
      <vt:lpstr>Plant</vt:lpstr>
      <vt:lpstr>Section 104.0045</vt:lpstr>
      <vt:lpstr>Auxiliary!Print_Area</vt:lpstr>
      <vt:lpstr>Capital!Print_Area</vt:lpstr>
      <vt:lpstr>'Comparison-Classfication'!Print_Area</vt:lpstr>
      <vt:lpstr>'Comparison-Function'!Print_Area</vt:lpstr>
      <vt:lpstr>Endowment!Print_Area</vt:lpstr>
      <vt:lpstr>'Exp by Classification'!Print_Area</vt:lpstr>
      <vt:lpstr>'Exp by Function'!Print_Area</vt:lpstr>
      <vt:lpstr>'Exp Summary'!Print_Area</vt:lpstr>
      <vt:lpstr>Graph!Print_Area</vt:lpstr>
      <vt:lpstr>'Graph Compare'!Print_Area</vt:lpstr>
      <vt:lpstr>Plant!Print_Area</vt:lpstr>
      <vt:lpstr>Restricted!Print_Area</vt:lpstr>
      <vt:lpstr>'Rev Summ'!Print_Area</vt:lpstr>
      <vt:lpstr>'Section 104.0045'!Print_Area</vt:lpstr>
      <vt:lpstr>Summary!Print_Area</vt:lpstr>
      <vt:lpstr>Auxiliary!Print_Titles</vt:lpstr>
      <vt:lpstr>Endowment!Print_Titles</vt:lpstr>
      <vt:lpstr>Restricted!Print_Titles</vt:lpstr>
      <vt:lpstr>'Section 104.0045'!Print_Titles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nsanchez</dc:creator>
  <cp:lastModifiedBy>Martha Perez</cp:lastModifiedBy>
  <cp:lastPrinted>2025-08-06T18:52:25Z</cp:lastPrinted>
  <dcterms:created xsi:type="dcterms:W3CDTF">2003-06-02T17:05:45Z</dcterms:created>
  <dcterms:modified xsi:type="dcterms:W3CDTF">2025-10-28T18:25:45Z</dcterms:modified>
</cp:coreProperties>
</file>