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inas_8202\Desktop\"/>
    </mc:Choice>
  </mc:AlternateContent>
  <bookViews>
    <workbookView xWindow="6570" yWindow="-315" windowWidth="12120" windowHeight="9000"/>
  </bookViews>
  <sheets>
    <sheet name="Summary" sheetId="1" r:id="rId1"/>
    <sheet name="Graph 16" sheetId="2" r:id="rId2"/>
    <sheet name="Graph Compare 16" sheetId="3" r:id="rId3"/>
    <sheet name="Rev Summ" sheetId="4" r:id="rId4"/>
    <sheet name="Exp by Function 19" sheetId="5" r:id="rId5"/>
    <sheet name="Comparison-Function 19" sheetId="6" r:id="rId6"/>
    <sheet name="Exp by Classification 19" sheetId="7" r:id="rId7"/>
    <sheet name="Comparison-Classfication 19" sheetId="8" r:id="rId8"/>
    <sheet name="Exp Summary 19" sheetId="9" r:id="rId9"/>
    <sheet name="Summary (2)" sheetId="11" r:id="rId10"/>
    <sheet name="AUXILIARY" sheetId="12" r:id="rId11"/>
    <sheet name="RESTRICTED" sheetId="13" r:id="rId12"/>
    <sheet name="ENDOWMENT" sheetId="14" r:id="rId13"/>
    <sheet name="Plant-Regular" sheetId="15" r:id="rId14"/>
  </sheets>
  <externalReferences>
    <externalReference r:id="rId15"/>
    <externalReference r:id="rId16"/>
    <externalReference r:id="rId17"/>
  </externalReferences>
  <definedNames>
    <definedName name="nereida">#N/A</definedName>
    <definedName name="_xlnm.Print_Area" localSheetId="10">AUXILIARY!$A$1:$G$28</definedName>
    <definedName name="_xlnm.Print_Area" localSheetId="7">'Comparison-Classfication 19'!$A$1:$J$52</definedName>
    <definedName name="_xlnm.Print_Area" localSheetId="5">'Comparison-Function 19'!$A$1:$J$54</definedName>
    <definedName name="_xlnm.Print_Area" localSheetId="12">ENDOWMENT!$A$1:$G$29</definedName>
    <definedName name="_xlnm.Print_Area" localSheetId="6">'Exp by Classification 19'!$A$1:$F$46</definedName>
    <definedName name="_xlnm.Print_Area" localSheetId="4">'Exp by Function 19'!$A$1:$F$47</definedName>
    <definedName name="_xlnm.Print_Area" localSheetId="8">'Exp Summary 19'!$A$1:$AA$50</definedName>
    <definedName name="_xlnm.Print_Area" localSheetId="1">'Graph 16'!$A$1:$F$48</definedName>
    <definedName name="_xlnm.Print_Area" localSheetId="2">'Graph Compare 16'!$A$1:$J$54</definedName>
    <definedName name="_xlnm.Print_Area" localSheetId="13">'Plant-Regular'!$A$1:$E$35</definedName>
    <definedName name="_xlnm.Print_Area" localSheetId="11">RESTRICTED!$B$1:$H$28</definedName>
    <definedName name="_xlnm.Print_Area" localSheetId="3">'Rev Summ'!$A$1:$BE$44</definedName>
    <definedName name="_xlnm.Print_Area" localSheetId="0">Summary!$A$1:$E$26</definedName>
    <definedName name="_xlnm.Print_Area" localSheetId="9">'Summary (2)'!$A$1:$F$60</definedName>
    <definedName name="_xlnm.Print_Area">Summary!$A$1:$E$25</definedName>
    <definedName name="_xlnm.Print_Titles" localSheetId="10">AUXILIARY!$1:$10</definedName>
    <definedName name="_xlnm.Print_Titles" localSheetId="12">ENDOWMENT!$1:$10</definedName>
    <definedName name="_xlnm.Print_Titles" localSheetId="11">RESTRICTED!$1:$10</definedName>
    <definedName name="_xlnm.Print_Titles">#N/A</definedName>
    <definedName name="Tuition">'[1]Proj Rev &amp; Expend'!$A$1:$Q$136</definedName>
  </definedNames>
  <calcPr calcId="162913"/>
</workbook>
</file>

<file path=xl/calcChain.xml><?xml version="1.0" encoding="utf-8"?>
<calcChain xmlns="http://schemas.openxmlformats.org/spreadsheetml/2006/main">
  <c r="E14" i="15" l="1"/>
  <c r="E12" i="15"/>
  <c r="E10" i="15"/>
  <c r="F18" i="13" l="1"/>
  <c r="H15" i="13"/>
  <c r="F15" i="13"/>
  <c r="F12" i="13"/>
  <c r="G15" i="12" l="1"/>
  <c r="G14" i="12"/>
  <c r="F57" i="11" l="1"/>
  <c r="F48" i="11"/>
  <c r="F41" i="11"/>
  <c r="F35" i="11"/>
  <c r="F24" i="11"/>
  <c r="F18" i="11"/>
  <c r="F60" i="11" l="1"/>
  <c r="S47" i="9"/>
  <c r="C47" i="9"/>
  <c r="S43" i="9"/>
  <c r="O43" i="9"/>
  <c r="K43" i="9"/>
  <c r="G43" i="9"/>
  <c r="C43" i="9"/>
  <c r="W41" i="9"/>
  <c r="W39" i="9"/>
  <c r="W37" i="9"/>
  <c r="W35" i="9"/>
  <c r="W33" i="9"/>
  <c r="W27" i="9"/>
  <c r="K30" i="9" s="1"/>
  <c r="S27" i="9"/>
  <c r="S30" i="9" s="1"/>
  <c r="O27" i="9"/>
  <c r="Q24" i="9" s="1"/>
  <c r="K27" i="9"/>
  <c r="K47" i="9" s="1"/>
  <c r="G27" i="9"/>
  <c r="I24" i="9" s="1"/>
  <c r="C27" i="9"/>
  <c r="C30" i="9" s="1"/>
  <c r="W24" i="9"/>
  <c r="U24" i="9"/>
  <c r="M24" i="9"/>
  <c r="E24" i="9"/>
  <c r="W22" i="9"/>
  <c r="U22" i="9"/>
  <c r="M22" i="9"/>
  <c r="E22" i="9"/>
  <c r="W20" i="9"/>
  <c r="U20" i="9"/>
  <c r="M20" i="9"/>
  <c r="E20" i="9"/>
  <c r="Y18" i="9"/>
  <c r="E41" i="6" s="1"/>
  <c r="H72" i="6" s="1"/>
  <c r="W18" i="9"/>
  <c r="U18" i="9"/>
  <c r="M18" i="9"/>
  <c r="E18" i="9"/>
  <c r="Y16" i="9"/>
  <c r="E40" i="6" s="1"/>
  <c r="W16" i="9"/>
  <c r="U16" i="9"/>
  <c r="M16" i="9"/>
  <c r="E16" i="9"/>
  <c r="Y13" i="9"/>
  <c r="W13" i="9"/>
  <c r="U13" i="9"/>
  <c r="U27" i="9" s="1"/>
  <c r="M13" i="9"/>
  <c r="M27" i="9" s="1"/>
  <c r="E13" i="9"/>
  <c r="E27" i="9" s="1"/>
  <c r="F65" i="8"/>
  <c r="F56" i="8"/>
  <c r="C41" i="8"/>
  <c r="F70" i="8" s="1"/>
  <c r="C39" i="8"/>
  <c r="F68" i="8" s="1"/>
  <c r="C37" i="8"/>
  <c r="F66" i="8" s="1"/>
  <c r="H22" i="8"/>
  <c r="F61" i="8" s="1"/>
  <c r="H21" i="8"/>
  <c r="F60" i="8" s="1"/>
  <c r="H20" i="8"/>
  <c r="F59" i="8" s="1"/>
  <c r="H19" i="8"/>
  <c r="F58" i="8" s="1"/>
  <c r="H18" i="8"/>
  <c r="F57" i="8" s="1"/>
  <c r="D52" i="7"/>
  <c r="D45" i="7"/>
  <c r="D16" i="7"/>
  <c r="D58" i="7" s="1"/>
  <c r="D15" i="7"/>
  <c r="D57" i="7" s="1"/>
  <c r="D14" i="7"/>
  <c r="D56" i="7" s="1"/>
  <c r="D12" i="7"/>
  <c r="D54" i="7" s="1"/>
  <c r="H71" i="6"/>
  <c r="F69" i="6"/>
  <c r="F59" i="6"/>
  <c r="C46" i="6"/>
  <c r="C44" i="6"/>
  <c r="F75" i="6" s="1"/>
  <c r="C43" i="6"/>
  <c r="F74" i="6" s="1"/>
  <c r="C42" i="6"/>
  <c r="F73" i="6" s="1"/>
  <c r="C41" i="6"/>
  <c r="F72" i="6" s="1"/>
  <c r="C40" i="6"/>
  <c r="F71" i="6" s="1"/>
  <c r="C39" i="6"/>
  <c r="F65" i="6"/>
  <c r="F64" i="6"/>
  <c r="F63" i="6"/>
  <c r="F62" i="6"/>
  <c r="F61" i="6"/>
  <c r="F60" i="6"/>
  <c r="D57" i="5"/>
  <c r="D56" i="5"/>
  <c r="D55" i="5"/>
  <c r="F54" i="5"/>
  <c r="D54" i="5"/>
  <c r="D53" i="5"/>
  <c r="F52" i="5"/>
  <c r="D52" i="5"/>
  <c r="D51" i="5"/>
  <c r="D20" i="5"/>
  <c r="D18" i="5"/>
  <c r="D17" i="5"/>
  <c r="D16" i="5"/>
  <c r="D15" i="5"/>
  <c r="D14" i="5"/>
  <c r="D13" i="5"/>
  <c r="H24" i="8" l="1"/>
  <c r="E39" i="8"/>
  <c r="H68" i="8" s="1"/>
  <c r="J68" i="8" s="1"/>
  <c r="F14" i="7"/>
  <c r="F66" i="6"/>
  <c r="H64" i="6" s="1"/>
  <c r="J64" i="6" s="1"/>
  <c r="E37" i="8"/>
  <c r="F12" i="7"/>
  <c r="E41" i="8"/>
  <c r="H70" i="8" s="1"/>
  <c r="J70" i="8" s="1"/>
  <c r="F16" i="7"/>
  <c r="F70" i="6"/>
  <c r="F62" i="8"/>
  <c r="H60" i="8" s="1"/>
  <c r="H58" i="8"/>
  <c r="Y20" i="9"/>
  <c r="F15" i="5"/>
  <c r="H25" i="6"/>
  <c r="J22" i="6" s="1"/>
  <c r="F53" i="5"/>
  <c r="D13" i="7"/>
  <c r="D18" i="7"/>
  <c r="C38" i="8"/>
  <c r="F67" i="8" s="1"/>
  <c r="C40" i="8"/>
  <c r="F69" i="8" s="1"/>
  <c r="C43" i="8"/>
  <c r="O30" i="9"/>
  <c r="G47" i="9"/>
  <c r="W47" i="9"/>
  <c r="Y22" i="9"/>
  <c r="Y24" i="9"/>
  <c r="G30" i="9"/>
  <c r="F14" i="5"/>
  <c r="D58" i="5"/>
  <c r="I13" i="9"/>
  <c r="I27" i="9" s="1"/>
  <c r="I16" i="9"/>
  <c r="I18" i="9"/>
  <c r="I20" i="9"/>
  <c r="I22" i="9"/>
  <c r="W43" i="9"/>
  <c r="O47" i="9"/>
  <c r="F13" i="5"/>
  <c r="E39" i="6"/>
  <c r="F76" i="6"/>
  <c r="Q13" i="9"/>
  <c r="Q16" i="9"/>
  <c r="Q18" i="9"/>
  <c r="Q20" i="9"/>
  <c r="Q22" i="9"/>
  <c r="BC28" i="4"/>
  <c r="AY28" i="4"/>
  <c r="AU28" i="4"/>
  <c r="AQ28" i="4"/>
  <c r="AM28" i="4"/>
  <c r="AK28" i="4"/>
  <c r="AI28" i="4"/>
  <c r="AC28" i="4"/>
  <c r="AA28" i="4"/>
  <c r="W28" i="4"/>
  <c r="U28" i="4"/>
  <c r="Q28" i="4"/>
  <c r="M28" i="4"/>
  <c r="F28" i="4"/>
  <c r="D28" i="4"/>
  <c r="C28" i="4"/>
  <c r="B28" i="4"/>
  <c r="BE26" i="4"/>
  <c r="BA26" i="4"/>
  <c r="AW26" i="4"/>
  <c r="AO26" i="4"/>
  <c r="AK26" i="4"/>
  <c r="AG26" i="4"/>
  <c r="AE26" i="4"/>
  <c r="AC26" i="4"/>
  <c r="Y26" i="4"/>
  <c r="S26" i="4"/>
  <c r="O26" i="4"/>
  <c r="K26" i="4"/>
  <c r="H26" i="4"/>
  <c r="BE24" i="4"/>
  <c r="BA24" i="4"/>
  <c r="AW24" i="4"/>
  <c r="AS24" i="4"/>
  <c r="AO24" i="4"/>
  <c r="BE22" i="4"/>
  <c r="D16" i="2" s="1"/>
  <c r="BA22" i="4"/>
  <c r="AW22" i="4"/>
  <c r="AS22" i="4"/>
  <c r="AO22" i="4"/>
  <c r="AK22" i="4"/>
  <c r="AG22" i="4"/>
  <c r="AC22" i="4"/>
  <c r="Y22" i="4"/>
  <c r="S22" i="4"/>
  <c r="O22" i="4"/>
  <c r="K22" i="4"/>
  <c r="H22" i="4"/>
  <c r="BE20" i="4"/>
  <c r="BA20" i="4"/>
  <c r="AW20" i="4"/>
  <c r="AS20" i="4"/>
  <c r="AS28" i="4" s="1"/>
  <c r="AO20" i="4"/>
  <c r="AK20" i="4"/>
  <c r="AG20" i="4"/>
  <c r="AE20" i="4"/>
  <c r="AE28" i="4" s="1"/>
  <c r="AC20" i="4"/>
  <c r="Y20" i="4"/>
  <c r="S20" i="4"/>
  <c r="O20" i="4"/>
  <c r="K20" i="4"/>
  <c r="H20" i="4"/>
  <c r="BE18" i="4"/>
  <c r="BA18" i="4"/>
  <c r="H19" i="3" s="1"/>
  <c r="AW18" i="4"/>
  <c r="AO18" i="4"/>
  <c r="AK18" i="4"/>
  <c r="AG18" i="4"/>
  <c r="AC18" i="4"/>
  <c r="Y18" i="4"/>
  <c r="S18" i="4"/>
  <c r="O18" i="4"/>
  <c r="K18" i="4"/>
  <c r="H18" i="4"/>
  <c r="BE16" i="4"/>
  <c r="BA16" i="4"/>
  <c r="H18" i="3" s="1"/>
  <c r="AW16" i="4"/>
  <c r="AO16" i="4"/>
  <c r="AK16" i="4"/>
  <c r="AG16" i="4"/>
  <c r="AC16" i="4"/>
  <c r="Y16" i="4"/>
  <c r="S16" i="4"/>
  <c r="O16" i="4"/>
  <c r="K16" i="4"/>
  <c r="I16" i="4"/>
  <c r="I28" i="4" s="1"/>
  <c r="H16" i="4"/>
  <c r="H28" i="4" s="1"/>
  <c r="G16" i="4"/>
  <c r="G28" i="4" s="1"/>
  <c r="E16" i="4"/>
  <c r="E28" i="4" s="1"/>
  <c r="BE14" i="4"/>
  <c r="BE28" i="4" s="1"/>
  <c r="BA14" i="4"/>
  <c r="BA28" i="4" s="1"/>
  <c r="AW14" i="4"/>
  <c r="AW28" i="4" s="1"/>
  <c r="AS14" i="4"/>
  <c r="AO14" i="4"/>
  <c r="AO28" i="4" s="1"/>
  <c r="AP28" i="4" s="1"/>
  <c r="AK14" i="4"/>
  <c r="AG14" i="4"/>
  <c r="AG28" i="4" s="1"/>
  <c r="AC14" i="4"/>
  <c r="Y14" i="4"/>
  <c r="Y28" i="4" s="1"/>
  <c r="S14" i="4"/>
  <c r="S28" i="4" s="1"/>
  <c r="O14" i="4"/>
  <c r="O28" i="4" s="1"/>
  <c r="K14" i="4"/>
  <c r="K28" i="4" s="1"/>
  <c r="H14" i="4"/>
  <c r="F72" i="3"/>
  <c r="F66" i="3"/>
  <c r="F60" i="3"/>
  <c r="C43" i="3"/>
  <c r="F78" i="3" s="1"/>
  <c r="C41" i="3"/>
  <c r="F76" i="3" s="1"/>
  <c r="C40" i="3"/>
  <c r="F75" i="3" s="1"/>
  <c r="C39" i="3"/>
  <c r="F74" i="3" s="1"/>
  <c r="C38" i="3"/>
  <c r="H22" i="3"/>
  <c r="F67" i="3" s="1"/>
  <c r="H21" i="3"/>
  <c r="F65" i="3" s="1"/>
  <c r="H20" i="3"/>
  <c r="H17" i="3"/>
  <c r="F61" i="3" s="1"/>
  <c r="D17" i="2"/>
  <c r="D58" i="2" s="1"/>
  <c r="D15" i="2"/>
  <c r="D56" i="2" s="1"/>
  <c r="D14" i="2"/>
  <c r="D55" i="2" s="1"/>
  <c r="D13" i="2"/>
  <c r="D54" i="2" s="1"/>
  <c r="D12" i="2"/>
  <c r="D53" i="2" s="1"/>
  <c r="H65" i="6" l="1"/>
  <c r="J65" i="6" s="1"/>
  <c r="H62" i="6"/>
  <c r="J62" i="6" s="1"/>
  <c r="J60" i="8"/>
  <c r="J21" i="8"/>
  <c r="AA24" i="9"/>
  <c r="AA22" i="9"/>
  <c r="AA20" i="9"/>
  <c r="AA18" i="9"/>
  <c r="AA16" i="9"/>
  <c r="AA13" i="9"/>
  <c r="AA27" i="9" s="1"/>
  <c r="D47" i="7"/>
  <c r="C50" i="9"/>
  <c r="S50" i="9"/>
  <c r="J19" i="6"/>
  <c r="J23" i="6"/>
  <c r="J21" i="6"/>
  <c r="J58" i="8"/>
  <c r="J19" i="8"/>
  <c r="Q27" i="9"/>
  <c r="O50" i="9"/>
  <c r="E43" i="6"/>
  <c r="H74" i="6" s="1"/>
  <c r="F17" i="5"/>
  <c r="F56" i="5"/>
  <c r="G50" i="9"/>
  <c r="J20" i="6"/>
  <c r="H59" i="8"/>
  <c r="H63" i="6"/>
  <c r="J63" i="6" s="1"/>
  <c r="F56" i="7"/>
  <c r="F58" i="7"/>
  <c r="H66" i="8"/>
  <c r="J66" i="8" s="1"/>
  <c r="F15" i="7"/>
  <c r="E40" i="8"/>
  <c r="H69" i="8" s="1"/>
  <c r="J69" i="8" s="1"/>
  <c r="J18" i="6"/>
  <c r="E42" i="6"/>
  <c r="H73" i="6" s="1"/>
  <c r="F16" i="5"/>
  <c r="F55" i="5"/>
  <c r="W30" i="9"/>
  <c r="H61" i="8"/>
  <c r="H57" i="8"/>
  <c r="E44" i="6"/>
  <c r="H75" i="6" s="1"/>
  <c r="F18" i="5"/>
  <c r="F57" i="5"/>
  <c r="H70" i="6"/>
  <c r="AA43" i="9"/>
  <c r="AA47" i="9" s="1"/>
  <c r="E38" i="8"/>
  <c r="H67" i="8" s="1"/>
  <c r="J67" i="8" s="1"/>
  <c r="F13" i="7"/>
  <c r="F71" i="8"/>
  <c r="D55" i="7"/>
  <c r="D60" i="7" s="1"/>
  <c r="K50" i="9"/>
  <c r="H60" i="6"/>
  <c r="F54" i="7"/>
  <c r="Y27" i="9"/>
  <c r="H61" i="6"/>
  <c r="J61" i="6" s="1"/>
  <c r="F62" i="3"/>
  <c r="F63" i="3"/>
  <c r="H24" i="3"/>
  <c r="J19" i="3" s="1"/>
  <c r="D57" i="2"/>
  <c r="D60" i="2" s="1"/>
  <c r="D19" i="2"/>
  <c r="C42" i="3"/>
  <c r="F77" i="3" s="1"/>
  <c r="F64" i="3"/>
  <c r="F73" i="3"/>
  <c r="J22" i="3" l="1"/>
  <c r="F68" i="3"/>
  <c r="H66" i="3" s="1"/>
  <c r="J66" i="3" s="1"/>
  <c r="J60" i="6"/>
  <c r="J66" i="6" s="1"/>
  <c r="H66" i="6"/>
  <c r="F57" i="7"/>
  <c r="J25" i="6"/>
  <c r="J59" i="8"/>
  <c r="J20" i="8"/>
  <c r="W50" i="9"/>
  <c r="F18" i="7"/>
  <c r="F55" i="7"/>
  <c r="F60" i="7" s="1"/>
  <c r="J22" i="8"/>
  <c r="J61" i="8"/>
  <c r="E43" i="8"/>
  <c r="J24" i="8"/>
  <c r="E46" i="6"/>
  <c r="F20" i="5"/>
  <c r="H76" i="6"/>
  <c r="F58" i="5"/>
  <c r="H62" i="8"/>
  <c r="J18" i="8"/>
  <c r="J57" i="8"/>
  <c r="J62" i="8" s="1"/>
  <c r="J71" i="8"/>
  <c r="F79" i="3"/>
  <c r="C45" i="3"/>
  <c r="J18" i="3"/>
  <c r="J20" i="3"/>
  <c r="J21" i="3"/>
  <c r="J17" i="3"/>
  <c r="E19" i="1"/>
  <c r="E21" i="1"/>
  <c r="H62" i="3" l="1"/>
  <c r="J62" i="3" s="1"/>
  <c r="H67" i="3"/>
  <c r="J67" i="3" s="1"/>
  <c r="H63" i="3"/>
  <c r="J63" i="3" s="1"/>
  <c r="H61" i="3"/>
  <c r="H64" i="3"/>
  <c r="J64" i="3" s="1"/>
  <c r="H65" i="3"/>
  <c r="J65" i="3" s="1"/>
  <c r="J24" i="3"/>
  <c r="H71" i="8"/>
  <c r="H75" i="3"/>
  <c r="H74" i="3"/>
  <c r="H76" i="3"/>
  <c r="H78" i="3"/>
  <c r="H77" i="3"/>
  <c r="H73" i="3"/>
  <c r="H68" i="3" l="1"/>
  <c r="J61" i="3"/>
  <c r="J68" i="3" s="1"/>
  <c r="J77" i="3"/>
  <c r="E42" i="3"/>
  <c r="E40" i="3"/>
  <c r="J75" i="3"/>
  <c r="E43" i="3"/>
  <c r="J78" i="3"/>
  <c r="J76" i="3"/>
  <c r="E41" i="3"/>
  <c r="J73" i="3"/>
  <c r="E38" i="3"/>
  <c r="H79" i="3"/>
  <c r="E39" i="3"/>
  <c r="J74" i="3"/>
  <c r="J79" i="3" l="1"/>
  <c r="F17" i="2"/>
  <c r="F14" i="2"/>
  <c r="F13" i="2"/>
  <c r="F15" i="2"/>
  <c r="E45" i="3"/>
  <c r="F12" i="2"/>
  <c r="F16" i="2"/>
  <c r="F55" i="2" l="1"/>
  <c r="F19" i="2"/>
  <c r="F53" i="2"/>
  <c r="F56" i="2"/>
  <c r="F57" i="2"/>
  <c r="F54" i="2"/>
  <c r="F58" i="2"/>
  <c r="F60" i="2" l="1"/>
</calcChain>
</file>

<file path=xl/comments1.xml><?xml version="1.0" encoding="utf-8"?>
<comments xmlns="http://schemas.openxmlformats.org/spreadsheetml/2006/main">
  <authors>
    <author>mnespino</author>
  </authors>
  <commentList>
    <comment ref="H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Adjust (As Amended) title</t>
        </r>
      </text>
    </comment>
  </commentList>
</comments>
</file>

<file path=xl/comments2.xml><?xml version="1.0" encoding="utf-8"?>
<comments xmlns="http://schemas.openxmlformats.org/spreadsheetml/2006/main">
  <authors>
    <author>nsanchez</author>
  </authors>
  <commentList>
    <comment ref="I11" authorId="0" shapeId="0">
      <text>
        <r>
          <rPr>
            <sz val="10"/>
            <color indexed="81"/>
            <rFont val="Tahoma"/>
            <family val="2"/>
          </rPr>
          <t xml:space="preserve">State Appropriations, Tuition and Fees from Schedule F
Other Revenues and Taxes from Schedule E
</t>
        </r>
      </text>
    </comment>
    <comment ref="M11" authorId="0" shapeId="0">
      <text>
        <r>
          <rPr>
            <sz val="12"/>
            <color indexed="81"/>
            <rFont val="Tahoma"/>
            <family val="2"/>
          </rPr>
          <t>As of 07.30.08</t>
        </r>
      </text>
    </comment>
  </commentList>
</comments>
</file>

<file path=xl/comments3.xml><?xml version="1.0" encoding="utf-8"?>
<comments xmlns="http://schemas.openxmlformats.org/spreadsheetml/2006/main">
  <authors>
    <author>mnespino</author>
  </authors>
  <commentList>
    <comment ref="H16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adjust title </t>
        </r>
      </text>
    </comment>
  </commentList>
</comments>
</file>

<file path=xl/comments4.xml><?xml version="1.0" encoding="utf-8"?>
<comments xmlns="http://schemas.openxmlformats.org/spreadsheetml/2006/main">
  <authors>
    <author>mnespino</author>
  </authors>
  <commentList>
    <comment ref="C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total
</t>
        </r>
      </text>
    </comment>
    <comment ref="G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total
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total
</t>
        </r>
      </text>
    </comment>
    <comment ref="O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total
</t>
        </r>
      </text>
    </comment>
    <comment ref="S15" authorId="0" shapeId="0">
      <text>
        <r>
          <rPr>
            <b/>
            <sz val="10"/>
            <color indexed="81"/>
            <rFont val="Tahoma"/>
            <family val="2"/>
          </rPr>
          <t>mnespino:</t>
        </r>
        <r>
          <rPr>
            <sz val="10"/>
            <color indexed="81"/>
            <rFont val="Tahoma"/>
            <family val="2"/>
          </rPr>
          <t xml:space="preserve">
total
</t>
        </r>
      </text>
    </comment>
  </commentList>
</comments>
</file>

<file path=xl/sharedStrings.xml><?xml version="1.0" encoding="utf-8"?>
<sst xmlns="http://schemas.openxmlformats.org/spreadsheetml/2006/main" count="492" uniqueCount="191">
  <si>
    <t>Fund</t>
  </si>
  <si>
    <t>Auxiliary Fund</t>
  </si>
  <si>
    <t>Restricted Fund</t>
  </si>
  <si>
    <t>Plant Fund - Renewals &amp; Replacements</t>
  </si>
  <si>
    <t>Plant Fund - Retirement of Indebtedness</t>
  </si>
  <si>
    <t>South Texas College</t>
  </si>
  <si>
    <t>Unrestricted Fund</t>
  </si>
  <si>
    <t>Plant Fund - Unexpended - Construction</t>
  </si>
  <si>
    <t xml:space="preserve">Summary of Revenues and Transfers and Expenditures, </t>
  </si>
  <si>
    <t>Revenues and Transfers*</t>
  </si>
  <si>
    <t>* Amounts may include Fund Balance (Carryover).</t>
  </si>
  <si>
    <t xml:space="preserve">Current &amp; Plant Funds </t>
  </si>
  <si>
    <t>Transfers and Reserves by Fund</t>
  </si>
  <si>
    <t>Expenditures, Transfers and Reserves</t>
  </si>
  <si>
    <t>Endowment Fund</t>
  </si>
  <si>
    <t>Budget for Fiscal Year 2018 - 2019</t>
  </si>
  <si>
    <t xml:space="preserve">Unrestricted Fund </t>
  </si>
  <si>
    <t>Revenues by Source</t>
  </si>
  <si>
    <t>Source of Revenues</t>
  </si>
  <si>
    <t xml:space="preserve">FY '19 Budget </t>
  </si>
  <si>
    <t>Percentage</t>
  </si>
  <si>
    <t>State Appropriations</t>
  </si>
  <si>
    <t>Tuition</t>
  </si>
  <si>
    <t>Fees</t>
  </si>
  <si>
    <t>Other Revenues</t>
  </si>
  <si>
    <t>Local Taxes</t>
  </si>
  <si>
    <t>Carryover Allocations</t>
  </si>
  <si>
    <t>Total Revenues</t>
  </si>
  <si>
    <t>Fees Continued</t>
  </si>
  <si>
    <t>Other Revenues Continued</t>
  </si>
  <si>
    <t>Comparison of Previous Fiscal Year with Fiscal Year Ending August 31, 2019</t>
  </si>
  <si>
    <t>Fiscal Year 2018</t>
  </si>
  <si>
    <t xml:space="preserve">FY '18 Budget  
(As Amended)                           </t>
  </si>
  <si>
    <t>Fiscal Year 2019</t>
  </si>
  <si>
    <t>FY '19 Budget</t>
  </si>
  <si>
    <t xml:space="preserve"> </t>
  </si>
  <si>
    <t>M&amp;O Tax Bond Program 2013</t>
  </si>
  <si>
    <t>Fund Balance (Carryover)</t>
  </si>
  <si>
    <t>Summary of Revenues - Budget and Actual</t>
  </si>
  <si>
    <t>Comparison of Previous Fiscal Years with Fiscal Year Ending August 31, 2019</t>
  </si>
  <si>
    <t>FY '04</t>
  </si>
  <si>
    <t>FY '05</t>
  </si>
  <si>
    <t>FY '06</t>
  </si>
  <si>
    <t>FY '07</t>
  </si>
  <si>
    <t>FY '08</t>
  </si>
  <si>
    <t>FY '09</t>
  </si>
  <si>
    <t xml:space="preserve">FY '10 </t>
  </si>
  <si>
    <t>FY '11</t>
  </si>
  <si>
    <t>FY '12</t>
  </si>
  <si>
    <t>FY '13</t>
  </si>
  <si>
    <t>FY '14</t>
  </si>
  <si>
    <t>FY '15</t>
  </si>
  <si>
    <t>FY '16</t>
  </si>
  <si>
    <t>FY '17</t>
  </si>
  <si>
    <t>FY '18</t>
  </si>
  <si>
    <t>Budget</t>
  </si>
  <si>
    <t>FY '10</t>
  </si>
  <si>
    <t>FY '19</t>
  </si>
  <si>
    <t>Revenue Source</t>
  </si>
  <si>
    <t>(As Amended)</t>
  </si>
  <si>
    <t xml:space="preserve">Actual </t>
  </si>
  <si>
    <t>Actual</t>
  </si>
  <si>
    <t>Estimated*</t>
  </si>
  <si>
    <t>Total Unrestricted Fund Revenues</t>
  </si>
  <si>
    <t>* Amounts are estimated.  Actual amounts will be available after fiscal year end and completion of audit.</t>
  </si>
  <si>
    <t xml:space="preserve">The Unrestricted Fund includes those economic resources of the college which are expendable for the purpose of performing the  </t>
  </si>
  <si>
    <t xml:space="preserve">primary missions of the institution-instruction, research, and public service - and which are not restricted by external sources or </t>
  </si>
  <si>
    <t>designated by the governing board of other than operating expenditures.</t>
  </si>
  <si>
    <t>Note:</t>
  </si>
  <si>
    <t xml:space="preserve">State Appropriations Revenues include state on-behalf benefits which are budgeted in the Unrestricted Fund </t>
  </si>
  <si>
    <t>and are subsequently transferred to the Restricted Fund along with related expenditures for Annual Financial Report purposes.</t>
  </si>
  <si>
    <t>Expenditures by Function</t>
  </si>
  <si>
    <t>(Without Transfers and Reserves)</t>
  </si>
  <si>
    <t>Function</t>
  </si>
  <si>
    <t>Instruction</t>
  </si>
  <si>
    <t>Public Service</t>
  </si>
  <si>
    <t>Academic Support</t>
  </si>
  <si>
    <t>Student Services</t>
  </si>
  <si>
    <t>Institutional Support</t>
  </si>
  <si>
    <t>Operation &amp; Maintenance</t>
  </si>
  <si>
    <t xml:space="preserve">Total Expenditures                             </t>
  </si>
  <si>
    <t xml:space="preserve">Total Expenditures </t>
  </si>
  <si>
    <t>FY '18 Budget 
(As Amended)</t>
  </si>
  <si>
    <t>Expenditures by Classification</t>
  </si>
  <si>
    <t>Classification</t>
  </si>
  <si>
    <t>Salaries</t>
  </si>
  <si>
    <t>Benefits</t>
  </si>
  <si>
    <t>Operating</t>
  </si>
  <si>
    <t>Travel</t>
  </si>
  <si>
    <t>Capital</t>
  </si>
  <si>
    <t xml:space="preserve">Total Expenditures                      </t>
  </si>
  <si>
    <t>Total Transfers and Contingencies</t>
  </si>
  <si>
    <t>Total Unrestricted Budget Expenditures/Transfers/Contingencies</t>
  </si>
  <si>
    <t xml:space="preserve">Expenditures by Classification </t>
  </si>
  <si>
    <t xml:space="preserve">Operating </t>
  </si>
  <si>
    <t xml:space="preserve">Function / Classification </t>
  </si>
  <si>
    <t xml:space="preserve">Percent 
of 
Total </t>
  </si>
  <si>
    <t>Total</t>
  </si>
  <si>
    <t>Percent of 
Total Budget 
W/O 
Trans/Reserv</t>
  </si>
  <si>
    <t>Percent of 
Total Budget 
With 
Trans/Reserv</t>
  </si>
  <si>
    <t>Operation &amp; Maintenance - Plant</t>
  </si>
  <si>
    <t>Total - Without Transfers &amp;</t>
  </si>
  <si>
    <t>Reserves</t>
  </si>
  <si>
    <t xml:space="preserve">Percent of Total Expenditures </t>
  </si>
  <si>
    <t>Without Transfers &amp; Reserves</t>
  </si>
  <si>
    <t>Transfers and Reserves</t>
  </si>
  <si>
    <t>Transfer-Construction Fund</t>
  </si>
  <si>
    <t>Transfer-MTR Bond Series 2007</t>
  </si>
  <si>
    <t>Transfer-ITED</t>
  </si>
  <si>
    <t>Contingency</t>
  </si>
  <si>
    <t>Bond Program 2013 Reserve</t>
  </si>
  <si>
    <t>Total Transfers and Reserves</t>
  </si>
  <si>
    <t xml:space="preserve">Total Unrestricted Budget </t>
  </si>
  <si>
    <t>Expenditures/Transfers/Reserves</t>
  </si>
  <si>
    <t>With Transfers and Reserves</t>
  </si>
  <si>
    <t>Summary of Capital Expenditures by Function and Organization</t>
  </si>
  <si>
    <t>Budget for Fiscal Year 2019</t>
  </si>
  <si>
    <t>Organization Name</t>
  </si>
  <si>
    <t>Organization Code</t>
  </si>
  <si>
    <t>Distance Ed Instructional Tech</t>
  </si>
  <si>
    <t>Biology</t>
  </si>
  <si>
    <t>Radiologic Technology</t>
  </si>
  <si>
    <t>Respiratory Therapy</t>
  </si>
  <si>
    <t>Diagnostic Sonograph</t>
  </si>
  <si>
    <t>Clinical Simulation</t>
  </si>
  <si>
    <t>Technology-Instruction</t>
  </si>
  <si>
    <t>Multiple</t>
  </si>
  <si>
    <t>Total Instruction</t>
  </si>
  <si>
    <t>Technology-Public Service</t>
  </si>
  <si>
    <t>CPWE - Carryover</t>
  </si>
  <si>
    <t>Total Public Service</t>
  </si>
  <si>
    <t xml:space="preserve">Academic Support </t>
  </si>
  <si>
    <t>Curriculum &amp; Student Learning</t>
  </si>
  <si>
    <t>Div Nursing &amp; Allied Health</t>
  </si>
  <si>
    <t>Library Acquisition</t>
  </si>
  <si>
    <t>530002</t>
  </si>
  <si>
    <t>BAT and Support Materials</t>
  </si>
  <si>
    <t>530008</t>
  </si>
  <si>
    <t>Library Art Gallery</t>
  </si>
  <si>
    <t>Educ Tech Maintenance &amp; Replacement</t>
  </si>
  <si>
    <t>Technology-Academic Support</t>
  </si>
  <si>
    <t>Total Academic Support</t>
  </si>
  <si>
    <t xml:space="preserve">Student Services </t>
  </si>
  <si>
    <t>Student Activities &amp; Wellness</t>
  </si>
  <si>
    <t>Technology-Student Services</t>
  </si>
  <si>
    <t>Total Student Services</t>
  </si>
  <si>
    <t>Business Office</t>
  </si>
  <si>
    <t>Student Transportation Services</t>
  </si>
  <si>
    <t xml:space="preserve">Human Resources </t>
  </si>
  <si>
    <t>Total Institutional Support</t>
  </si>
  <si>
    <t>Central Receiving</t>
  </si>
  <si>
    <t>Dir Fac Planning &amp; Construction</t>
  </si>
  <si>
    <t>Campus Police</t>
  </si>
  <si>
    <t>Department of Public Safety</t>
  </si>
  <si>
    <t>Technology-Operation &amp; Maintenance</t>
  </si>
  <si>
    <t>Total Operation &amp; Maintenance</t>
  </si>
  <si>
    <t>Total Capital Expenditures</t>
  </si>
  <si>
    <t>Summary of Revenues, Expenditures and Transfers - Budget and Actual</t>
  </si>
  <si>
    <t>Fiscal Year</t>
  </si>
  <si>
    <t>Revenues* / Expenditures / Transfers</t>
  </si>
  <si>
    <t>Actual**</t>
  </si>
  <si>
    <t>Revenues</t>
  </si>
  <si>
    <t>Expenditures and Transfers</t>
  </si>
  <si>
    <t>2016-2017</t>
  </si>
  <si>
    <t>2017-2018</t>
  </si>
  <si>
    <t>2018-2019</t>
  </si>
  <si>
    <t>* Revenues may include Fund Balance (Carryover)</t>
  </si>
  <si>
    <t>** Projected for Fiscal Year 2018</t>
  </si>
  <si>
    <r>
      <t xml:space="preserve">The </t>
    </r>
    <r>
      <rPr>
        <i/>
        <sz val="11"/>
        <rFont val="Times New Roman"/>
        <family val="1"/>
      </rPr>
      <t>Auxiliary Fund</t>
    </r>
    <r>
      <rPr>
        <sz val="11"/>
        <rFont val="Times New Roman"/>
        <family val="1"/>
      </rPr>
      <t xml:space="preserve"> accounts for transactions of self-supporting activities.  The fund exists to provide goods or services </t>
    </r>
  </si>
  <si>
    <t xml:space="preserve">to students, faculty, staff, other institutional departments, or incidentally to the general public.  The assessed fee is directly </t>
  </si>
  <si>
    <t xml:space="preserve">related to, although not necessarily equal to, the cost of the goods or services.  Examples include the College bookstore, </t>
  </si>
  <si>
    <t>food service, wellness center, child care center and general conferences.</t>
  </si>
  <si>
    <t>Revenues / Expenditures/Transfers</t>
  </si>
  <si>
    <t>Actual*</t>
  </si>
  <si>
    <t>Revenues and Transfers</t>
  </si>
  <si>
    <t>* Projected for Fiscal Year 2018</t>
  </si>
  <si>
    <r>
      <t xml:space="preserve">The </t>
    </r>
    <r>
      <rPr>
        <i/>
        <sz val="11"/>
        <rFont val="Times New Roman"/>
        <family val="1"/>
      </rPr>
      <t>Restricted Fund</t>
    </r>
    <r>
      <rPr>
        <sz val="11"/>
        <rFont val="Times New Roman"/>
        <family val="1"/>
      </rPr>
      <t xml:space="preserve"> accounts for operating funds that have been restricted for a specific purpose by external parties, grants, </t>
    </r>
  </si>
  <si>
    <t>contracts, donors, or legislation.</t>
  </si>
  <si>
    <r>
      <t xml:space="preserve">The </t>
    </r>
    <r>
      <rPr>
        <i/>
        <sz val="11"/>
        <rFont val="Times New Roman"/>
        <family val="1"/>
      </rPr>
      <t>Endowment Fund</t>
    </r>
    <r>
      <rPr>
        <sz val="11"/>
        <rFont val="Times New Roman"/>
        <family val="1"/>
      </rPr>
      <t xml:space="preserve"> accounts for donor restricted gifts that are invested as per the donor's stated terms.  </t>
    </r>
  </si>
  <si>
    <t>Plant Funds</t>
  </si>
  <si>
    <t>Summary of Revenues, Expenditures and Transfers</t>
  </si>
  <si>
    <t>Plant Fund - Unexpended - Construction Fund</t>
  </si>
  <si>
    <t>Plant Fund - Renewals &amp; Replacements Fund</t>
  </si>
  <si>
    <t>Plant Fund - Retirement of Indebtedness Fund</t>
  </si>
  <si>
    <t>*Amounts may include Fund Balance (Carryover).</t>
  </si>
  <si>
    <r>
      <t xml:space="preserve">The </t>
    </r>
    <r>
      <rPr>
        <i/>
        <sz val="11"/>
        <rFont val="Times New Roman"/>
        <family val="1"/>
      </rPr>
      <t>Unexpended - Construction Fund</t>
    </r>
    <r>
      <rPr>
        <sz val="11"/>
        <rFont val="Times New Roman"/>
        <family val="1"/>
      </rPr>
      <t xml:space="preserve"> accounts for resources to be used for plant construction or</t>
    </r>
  </si>
  <si>
    <t>acquisition.</t>
  </si>
  <si>
    <r>
      <t xml:space="preserve">The </t>
    </r>
    <r>
      <rPr>
        <i/>
        <sz val="11"/>
        <rFont val="Times New Roman"/>
        <family val="1"/>
      </rPr>
      <t>Renewals and Replacements Fund</t>
    </r>
    <r>
      <rPr>
        <sz val="11"/>
        <rFont val="Times New Roman"/>
        <family val="1"/>
      </rPr>
      <t xml:space="preserve"> accounts for resources to be used for renewing and replacing</t>
    </r>
  </si>
  <si>
    <t>facilities on existing College capital assets.</t>
  </si>
  <si>
    <r>
      <t xml:space="preserve">The </t>
    </r>
    <r>
      <rPr>
        <i/>
        <sz val="11"/>
        <rFont val="Times New Roman"/>
        <family val="1"/>
      </rPr>
      <t>Retirement of Indebtedness Fund</t>
    </r>
    <r>
      <rPr>
        <sz val="11"/>
        <rFont val="Times New Roman"/>
        <family val="1"/>
      </rPr>
      <t xml:space="preserve"> accounts for funds held in reserve for paying principal and   </t>
    </r>
  </si>
  <si>
    <t>interest on debt, as well as related costs in accordance with bond indentures.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</si>
</sst>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$-409]#,##0"/>
    <numFmt numFmtId="167" formatCode="0.0000%"/>
    <numFmt numFmtId="168" formatCode="_(* #,##0.0000_);_(* \(#,##0.0000\);_(* &quot;-&quot;??_);_(@_)"/>
    <numFmt numFmtId="169" formatCode="[$$-409]#,##0.00"/>
    <numFmt numFmtId="170" formatCode="_(&quot;$&quot;* #,##0_);_(&quot;$&quot;* \(#,##0\);_(&quot;$&quot;* &quot;-&quot;??_);_(@_)"/>
    <numFmt numFmtId="171" formatCode="0.0%"/>
    <numFmt numFmtId="172" formatCode="#,##0.00;[Red]#,##0.00"/>
  </numFmts>
  <fonts count="57" x14ac:knownFonts="1">
    <font>
      <sz val="12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22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20"/>
      <name val="Times New Roman"/>
      <family val="1"/>
    </font>
    <font>
      <b/>
      <sz val="17.5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0"/>
      <name val="Arial"/>
      <family val="2"/>
    </font>
    <font>
      <b/>
      <sz val="32.700000000000003"/>
      <name val="Times New Roman"/>
      <family val="1"/>
    </font>
    <font>
      <b/>
      <sz val="29"/>
      <name val="Times New Roman"/>
      <family val="1"/>
    </font>
    <font>
      <b/>
      <sz val="25.5"/>
      <name val="Times New Roman"/>
      <family val="1"/>
    </font>
    <font>
      <b/>
      <sz val="21.8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32"/>
      <name val="Times New Roman"/>
      <family val="1"/>
    </font>
    <font>
      <sz val="17"/>
      <name val="Times New Roman"/>
      <family val="1"/>
    </font>
    <font>
      <b/>
      <sz val="28"/>
      <name val="Times New Roman"/>
      <family val="1"/>
    </font>
    <font>
      <b/>
      <sz val="25"/>
      <name val="Times New Roman"/>
      <family val="1"/>
    </font>
    <font>
      <b/>
      <sz val="17"/>
      <name val="Times New Roman"/>
      <family val="1"/>
    </font>
    <font>
      <b/>
      <sz val="22"/>
      <name val="Times New Roman"/>
      <family val="1"/>
    </font>
    <font>
      <sz val="12"/>
      <color indexed="81"/>
      <name val="Tahoma"/>
      <family val="2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32.5"/>
      <name val="Times New Roman"/>
      <family val="1"/>
    </font>
    <font>
      <b/>
      <sz val="15"/>
      <color indexed="10"/>
      <name val="Times New Roman"/>
      <family val="1"/>
    </font>
    <font>
      <sz val="15"/>
      <color indexed="10"/>
      <name val="Times New Roman"/>
      <family val="1"/>
    </font>
    <font>
      <b/>
      <sz val="19"/>
      <name val="Times New Roman"/>
      <family val="1"/>
    </font>
    <font>
      <sz val="18"/>
      <name val="Times New Roman"/>
      <family val="1"/>
    </font>
    <font>
      <sz val="18"/>
      <color theme="0"/>
      <name val="Times New Roman"/>
      <family val="1"/>
    </font>
    <font>
      <sz val="16"/>
      <name val="Arial"/>
      <family val="2"/>
    </font>
    <font>
      <sz val="10"/>
      <color theme="1"/>
      <name val="Arial"/>
      <family val="2"/>
    </font>
    <font>
      <b/>
      <sz val="13.5"/>
      <color theme="1"/>
      <name val="Times New Roman"/>
      <family val="1"/>
    </font>
    <font>
      <b/>
      <sz val="10"/>
      <name val="Times New Roman"/>
      <family val="1"/>
    </font>
    <font>
      <sz val="13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21.6"/>
      <name val="Times New Roman"/>
      <family val="1"/>
    </font>
    <font>
      <b/>
      <sz val="16.8"/>
      <name val="Times New Roman"/>
      <family val="1"/>
    </font>
    <font>
      <b/>
      <sz val="14.5"/>
      <name val="Times New Roman"/>
      <family val="1"/>
    </font>
    <font>
      <i/>
      <sz val="11"/>
      <name val="Times New Roman"/>
      <family val="1"/>
    </font>
    <font>
      <b/>
      <sz val="21.5"/>
      <name val="Times New Roman"/>
      <family val="1"/>
    </font>
    <font>
      <sz val="14"/>
      <color theme="0" tint="-0.34998626667073579"/>
      <name val="Times New Roman"/>
      <family val="1"/>
    </font>
    <font>
      <sz val="12"/>
      <color theme="0" tint="-0.34998626667073579"/>
      <name val="Times New Roman"/>
      <family val="1"/>
    </font>
    <font>
      <sz val="15"/>
      <color theme="0" tint="-0.34998626667073579"/>
      <name val="Times New Roman"/>
      <family val="1"/>
    </font>
    <font>
      <b/>
      <sz val="12"/>
      <color theme="0" tint="-0.34998626667073579"/>
      <name val="Times New Roman"/>
      <family val="1"/>
    </font>
    <font>
      <sz val="12.5"/>
      <color theme="0" tint="-0.34998626667073579"/>
      <name val="Times New Roman"/>
      <family val="1"/>
    </font>
    <font>
      <b/>
      <sz val="12.5"/>
      <color theme="0" tint="-0.34998626667073579"/>
      <name val="Times New Roman"/>
      <family val="1"/>
    </font>
    <font>
      <b/>
      <sz val="15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9" fillId="0" borderId="0"/>
  </cellStyleXfs>
  <cellXfs count="474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Continuous"/>
    </xf>
    <xf numFmtId="0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Continuous"/>
    </xf>
    <xf numFmtId="0" fontId="2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centerContinuous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2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Border="1" applyAlignment="1">
      <alignment horizontal="left"/>
    </xf>
    <xf numFmtId="3" fontId="7" fillId="0" borderId="0" xfId="0" applyNumberFormat="1" applyFont="1" applyAlignment="1"/>
    <xf numFmtId="3" fontId="7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NumberFormat="1" applyFont="1" applyFill="1" applyBorder="1" applyAlignment="1">
      <alignment horizontal="center" wrapText="1"/>
    </xf>
    <xf numFmtId="42" fontId="7" fillId="0" borderId="2" xfId="1" applyNumberFormat="1" applyFont="1" applyFill="1" applyBorder="1" applyAlignment="1"/>
    <xf numFmtId="164" fontId="7" fillId="0" borderId="0" xfId="0" applyNumberFormat="1" applyFont="1" applyFill="1" applyBorder="1" applyAlignment="1"/>
    <xf numFmtId="164" fontId="7" fillId="0" borderId="2" xfId="0" applyNumberFormat="1" applyFont="1" applyFill="1" applyBorder="1" applyAlignment="1"/>
    <xf numFmtId="164" fontId="7" fillId="0" borderId="2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3" fontId="7" fillId="0" borderId="0" xfId="0" applyNumberFormat="1" applyFont="1" applyFill="1" applyBorder="1" applyAlignment="1"/>
    <xf numFmtId="0" fontId="9" fillId="0" borderId="0" xfId="0" applyNumberFormat="1" applyFont="1" applyAlignment="1">
      <alignment horizontal="centerContinuous"/>
    </xf>
    <xf numFmtId="0" fontId="10" fillId="0" borderId="0" xfId="0" applyNumberFormat="1" applyFont="1" applyAlignment="1">
      <alignment horizontal="centerContinuous"/>
    </xf>
    <xf numFmtId="0" fontId="11" fillId="0" borderId="0" xfId="0" applyNumberFormat="1" applyFont="1" applyAlignment="1"/>
    <xf numFmtId="0" fontId="12" fillId="0" borderId="0" xfId="0" applyNumberFormat="1" applyFont="1" applyAlignment="1">
      <alignment horizontal="centerContinuous"/>
    </xf>
    <xf numFmtId="0" fontId="13" fillId="0" borderId="0" xfId="0" applyNumberFormat="1" applyFont="1" applyAlignment="1">
      <alignment horizontal="centerContinuous"/>
    </xf>
    <xf numFmtId="10" fontId="11" fillId="0" borderId="0" xfId="2" applyNumberFormat="1" applyFont="1" applyAlignment="1"/>
    <xf numFmtId="0" fontId="14" fillId="0" borderId="0" xfId="0" applyNumberFormat="1" applyFont="1" applyAlignment="1">
      <alignment horizontal="centerContinuous"/>
    </xf>
    <xf numFmtId="0" fontId="11" fillId="0" borderId="0" xfId="0" applyNumberFormat="1" applyFont="1" applyFill="1" applyBorder="1" applyAlignment="1"/>
    <xf numFmtId="0" fontId="11" fillId="2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4" fontId="11" fillId="2" borderId="3" xfId="0" applyNumberFormat="1" applyFont="1" applyFill="1" applyBorder="1" applyAlignment="1">
      <alignment horizontal="center" wrapText="1"/>
    </xf>
    <xf numFmtId="44" fontId="10" fillId="0" borderId="0" xfId="0" applyNumberFormat="1" applyFont="1" applyFill="1" applyBorder="1" applyAlignment="1">
      <alignment horizontal="center" wrapText="1"/>
    </xf>
    <xf numFmtId="0" fontId="11" fillId="0" borderId="0" xfId="0" applyNumberFormat="1" applyFont="1" applyBorder="1" applyAlignment="1"/>
    <xf numFmtId="0" fontId="11" fillId="0" borderId="2" xfId="0" applyNumberFormat="1" applyFont="1" applyBorder="1" applyAlignment="1"/>
    <xf numFmtId="42" fontId="11" fillId="0" borderId="2" xfId="0" applyNumberFormat="1" applyFont="1" applyFill="1" applyBorder="1" applyAlignment="1">
      <alignment horizontal="right"/>
    </xf>
    <xf numFmtId="42" fontId="11" fillId="0" borderId="0" xfId="0" applyNumberFormat="1" applyFont="1" applyFill="1" applyBorder="1" applyAlignment="1">
      <alignment horizontal="right"/>
    </xf>
    <xf numFmtId="10" fontId="11" fillId="0" borderId="2" xfId="0" applyNumberFormat="1" applyFont="1" applyFill="1" applyBorder="1" applyAlignment="1"/>
    <xf numFmtId="10" fontId="11" fillId="0" borderId="0" xfId="0" applyNumberFormat="1" applyFont="1" applyAlignment="1"/>
    <xf numFmtId="10" fontId="15" fillId="0" borderId="0" xfId="0" applyNumberFormat="1" applyFont="1" applyAlignment="1"/>
    <xf numFmtId="41" fontId="11" fillId="0" borderId="2" xfId="0" applyNumberFormat="1" applyFont="1" applyFill="1" applyBorder="1" applyAlignment="1"/>
    <xf numFmtId="41" fontId="11" fillId="0" borderId="0" xfId="0" applyNumberFormat="1" applyFont="1" applyFill="1" applyBorder="1" applyAlignment="1"/>
    <xf numFmtId="10" fontId="11" fillId="0" borderId="0" xfId="0" applyNumberFormat="1" applyFont="1" applyFill="1" applyAlignment="1"/>
    <xf numFmtId="0" fontId="11" fillId="0" borderId="0" xfId="0" applyNumberFormat="1" applyFont="1" applyAlignment="1">
      <alignment horizontal="center"/>
    </xf>
    <xf numFmtId="166" fontId="10" fillId="0" borderId="4" xfId="0" applyNumberFormat="1" applyFont="1" applyBorder="1" applyAlignment="1"/>
    <xf numFmtId="166" fontId="10" fillId="0" borderId="0" xfId="0" applyNumberFormat="1" applyFont="1" applyFill="1" applyBorder="1" applyAlignment="1"/>
    <xf numFmtId="42" fontId="10" fillId="0" borderId="4" xfId="0" applyNumberFormat="1" applyFont="1" applyFill="1" applyBorder="1" applyAlignment="1"/>
    <xf numFmtId="42" fontId="10" fillId="0" borderId="0" xfId="0" applyNumberFormat="1" applyFont="1" applyFill="1" applyBorder="1" applyAlignment="1"/>
    <xf numFmtId="10" fontId="10" fillId="0" borderId="4" xfId="0" applyNumberFormat="1" applyFont="1" applyFill="1" applyBorder="1" applyAlignment="1"/>
    <xf numFmtId="42" fontId="11" fillId="0" borderId="0" xfId="0" applyNumberFormat="1" applyFont="1" applyAlignment="1"/>
    <xf numFmtId="0" fontId="11" fillId="0" borderId="0" xfId="0" applyNumberFormat="1" applyFont="1" applyFill="1" applyAlignment="1"/>
    <xf numFmtId="0" fontId="10" fillId="0" borderId="0" xfId="0" applyNumberFormat="1" applyFont="1" applyFill="1" applyAlignment="1">
      <alignment horizontal="centerContinuous"/>
    </xf>
    <xf numFmtId="165" fontId="11" fillId="0" borderId="0" xfId="3" applyNumberFormat="1" applyFont="1" applyAlignment="1">
      <alignment horizontal="center"/>
    </xf>
    <xf numFmtId="0" fontId="11" fillId="0" borderId="0" xfId="0" applyNumberFormat="1" applyFont="1" applyAlignment="1">
      <alignment horizontal="right"/>
    </xf>
    <xf numFmtId="165" fontId="11" fillId="0" borderId="0" xfId="3" applyNumberFormat="1" applyFont="1" applyAlignment="1"/>
    <xf numFmtId="164" fontId="11" fillId="0" borderId="0" xfId="0" applyNumberFormat="1" applyFont="1" applyBorder="1" applyAlignment="1"/>
    <xf numFmtId="10" fontId="11" fillId="0" borderId="0" xfId="0" applyNumberFormat="1" applyFont="1" applyBorder="1" applyAlignment="1"/>
    <xf numFmtId="0" fontId="17" fillId="0" borderId="0" xfId="0" applyFont="1" applyAlignment="1">
      <alignment horizontal="centerContinuous"/>
    </xf>
    <xf numFmtId="0" fontId="15" fillId="0" borderId="0" xfId="0" applyFont="1" applyFill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15" fillId="0" borderId="0" xfId="0" applyNumberFormat="1" applyFont="1" applyAlignment="1">
      <alignment horizontal="centerContinuous"/>
    </xf>
    <xf numFmtId="0" fontId="15" fillId="0" borderId="0" xfId="0" applyNumberFormat="1" applyFont="1" applyFill="1" applyBorder="1" applyAlignment="1">
      <alignment horizontal="centerContinuous"/>
    </xf>
    <xf numFmtId="0" fontId="15" fillId="0" borderId="0" xfId="0" applyNumberFormat="1" applyFont="1" applyAlignment="1"/>
    <xf numFmtId="0" fontId="14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/>
    <xf numFmtId="0" fontId="14" fillId="0" borderId="0" xfId="0" applyNumberFormat="1" applyFont="1" applyAlignment="1">
      <alignment horizontal="left"/>
    </xf>
    <xf numFmtId="0" fontId="14" fillId="0" borderId="0" xfId="0" applyNumberFormat="1" applyFont="1" applyAlignment="1"/>
    <xf numFmtId="0" fontId="14" fillId="0" borderId="0" xfId="0" applyNumberFormat="1" applyFont="1" applyFill="1" applyBorder="1" applyAlignment="1"/>
    <xf numFmtId="0" fontId="15" fillId="0" borderId="0" xfId="0" applyNumberFormat="1" applyFont="1" applyBorder="1" applyAlignment="1"/>
    <xf numFmtId="0" fontId="14" fillId="0" borderId="0" xfId="0" applyNumberFormat="1" applyFont="1" applyBorder="1" applyAlignment="1">
      <alignment horizontal="centerContinuous"/>
    </xf>
    <xf numFmtId="0" fontId="14" fillId="0" borderId="0" xfId="0" applyNumberFormat="1" applyFont="1" applyFill="1" applyBorder="1" applyAlignment="1">
      <alignment horizontal="centerContinuous"/>
    </xf>
    <xf numFmtId="0" fontId="15" fillId="2" borderId="3" xfId="0" applyNumberFormat="1" applyFont="1" applyFill="1" applyBorder="1" applyAlignment="1">
      <alignment horizontal="center"/>
    </xf>
    <xf numFmtId="44" fontId="15" fillId="2" borderId="3" xfId="0" applyNumberFormat="1" applyFont="1" applyFill="1" applyBorder="1" applyAlignment="1">
      <alignment horizontal="center" wrapText="1"/>
    </xf>
    <xf numFmtId="44" fontId="14" fillId="0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44" fontId="15" fillId="0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right"/>
    </xf>
    <xf numFmtId="0" fontId="15" fillId="0" borderId="2" xfId="0" applyNumberFormat="1" applyFont="1" applyBorder="1" applyAlignment="1"/>
    <xf numFmtId="42" fontId="15" fillId="0" borderId="2" xfId="0" applyNumberFormat="1" applyFont="1" applyFill="1" applyBorder="1" applyAlignment="1"/>
    <xf numFmtId="42" fontId="15" fillId="0" borderId="0" xfId="0" applyNumberFormat="1" applyFont="1" applyFill="1" applyBorder="1" applyAlignment="1"/>
    <xf numFmtId="10" fontId="15" fillId="0" borderId="2" xfId="0" applyNumberFormat="1" applyFont="1" applyFill="1" applyBorder="1" applyAlignment="1"/>
    <xf numFmtId="10" fontId="15" fillId="0" borderId="0" xfId="2" applyNumberFormat="1" applyFont="1" applyAlignment="1">
      <alignment horizontal="right"/>
    </xf>
    <xf numFmtId="41" fontId="15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15" fillId="0" borderId="2" xfId="0" applyNumberFormat="1" applyFont="1" applyFill="1" applyBorder="1" applyAlignment="1"/>
    <xf numFmtId="10" fontId="15" fillId="0" borderId="0" xfId="0" applyNumberFormat="1" applyFont="1" applyFill="1" applyAlignment="1"/>
    <xf numFmtId="0" fontId="14" fillId="0" borderId="4" xfId="0" applyNumberFormat="1" applyFont="1" applyBorder="1" applyAlignment="1"/>
    <xf numFmtId="42" fontId="14" fillId="0" borderId="4" xfId="0" applyNumberFormat="1" applyFont="1" applyFill="1" applyBorder="1" applyAlignment="1"/>
    <xf numFmtId="42" fontId="14" fillId="0" borderId="0" xfId="0" applyNumberFormat="1" applyFont="1" applyFill="1" applyBorder="1" applyAlignment="1"/>
    <xf numFmtId="10" fontId="14" fillId="0" borderId="4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/>
    <xf numFmtId="0" fontId="15" fillId="0" borderId="0" xfId="0" applyNumberFormat="1" applyFont="1" applyAlignment="1">
      <alignment horizontal="center"/>
    </xf>
    <xf numFmtId="42" fontId="15" fillId="0" borderId="0" xfId="0" applyNumberFormat="1" applyFont="1" applyAlignment="1"/>
    <xf numFmtId="0" fontId="15" fillId="0" borderId="0" xfId="0" applyNumberFormat="1" applyFont="1" applyBorder="1" applyAlignment="1">
      <alignment horizontal="center"/>
    </xf>
    <xf numFmtId="10" fontId="15" fillId="0" borderId="0" xfId="0" applyNumberFormat="1" applyFont="1" applyBorder="1" applyAlignment="1"/>
    <xf numFmtId="164" fontId="15" fillId="0" borderId="0" xfId="0" applyNumberFormat="1" applyFont="1" applyBorder="1" applyAlignment="1"/>
    <xf numFmtId="0" fontId="24" fillId="0" borderId="0" xfId="0" applyNumberFormat="1" applyFont="1" applyAlignment="1"/>
    <xf numFmtId="0" fontId="27" fillId="0" borderId="0" xfId="0" applyNumberFormat="1" applyFont="1" applyBorder="1" applyAlignment="1">
      <alignment horizontal="centerContinuous"/>
    </xf>
    <xf numFmtId="3" fontId="27" fillId="0" borderId="0" xfId="0" applyNumberFormat="1" applyFont="1" applyBorder="1" applyAlignment="1">
      <alignment horizontal="centerContinuous"/>
    </xf>
    <xf numFmtId="3" fontId="27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/>
    </xf>
    <xf numFmtId="0" fontId="27" fillId="0" borderId="0" xfId="0" applyNumberFormat="1" applyFont="1" applyAlignment="1"/>
    <xf numFmtId="3" fontId="27" fillId="0" borderId="0" xfId="0" applyNumberFormat="1" applyFont="1" applyAlignment="1"/>
    <xf numFmtId="0" fontId="27" fillId="0" borderId="0" xfId="0" applyNumberFormat="1" applyFont="1" applyFill="1" applyAlignment="1"/>
    <xf numFmtId="0" fontId="27" fillId="0" borderId="0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/>
    <xf numFmtId="3" fontId="24" fillId="0" borderId="0" xfId="0" applyNumberFormat="1" applyFont="1" applyAlignment="1"/>
    <xf numFmtId="3" fontId="27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/>
    <xf numFmtId="0" fontId="27" fillId="0" borderId="0" xfId="0" applyNumberFormat="1" applyFont="1" applyAlignment="1">
      <alignment horizontal="center"/>
    </xf>
    <xf numFmtId="0" fontId="27" fillId="0" borderId="3" xfId="0" applyNumberFormat="1" applyFont="1" applyBorder="1" applyAlignment="1">
      <alignment horizontal="left"/>
    </xf>
    <xf numFmtId="3" fontId="27" fillId="0" borderId="3" xfId="0" applyNumberFormat="1" applyFont="1" applyBorder="1" applyAlignment="1">
      <alignment horizontal="center"/>
    </xf>
    <xf numFmtId="3" fontId="27" fillId="0" borderId="3" xfId="0" applyNumberFormat="1" applyFont="1" applyFill="1" applyBorder="1" applyAlignment="1">
      <alignment horizontal="center"/>
    </xf>
    <xf numFmtId="0" fontId="27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/>
    <xf numFmtId="0" fontId="24" fillId="0" borderId="2" xfId="0" applyNumberFormat="1" applyFont="1" applyFill="1" applyBorder="1" applyAlignment="1">
      <alignment horizontal="left" indent="1"/>
    </xf>
    <xf numFmtId="42" fontId="24" fillId="0" borderId="2" xfId="0" applyNumberFormat="1" applyFont="1" applyFill="1" applyBorder="1" applyAlignment="1"/>
    <xf numFmtId="42" fontId="24" fillId="0" borderId="0" xfId="0" applyNumberFormat="1" applyFont="1" applyFill="1" applyBorder="1" applyAlignment="1"/>
    <xf numFmtId="3" fontId="24" fillId="0" borderId="0" xfId="0" applyNumberFormat="1" applyFont="1" applyFill="1" applyAlignment="1"/>
    <xf numFmtId="41" fontId="24" fillId="0" borderId="2" xfId="0" applyNumberFormat="1" applyFont="1" applyFill="1" applyBorder="1" applyAlignment="1"/>
    <xf numFmtId="41" fontId="24" fillId="0" borderId="0" xfId="0" applyNumberFormat="1" applyFont="1" applyFill="1" applyBorder="1" applyAlignment="1"/>
    <xf numFmtId="41" fontId="24" fillId="0" borderId="0" xfId="0" applyNumberFormat="1" applyFont="1" applyBorder="1" applyAlignment="1"/>
    <xf numFmtId="0" fontId="27" fillId="0" borderId="0" xfId="0" applyNumberFormat="1" applyFont="1" applyBorder="1" applyAlignment="1">
      <alignment horizontal="left" wrapText="1"/>
    </xf>
    <xf numFmtId="42" fontId="27" fillId="0" borderId="6" xfId="0" applyNumberFormat="1" applyFont="1" applyBorder="1" applyAlignment="1"/>
    <xf numFmtId="42" fontId="27" fillId="0" borderId="0" xfId="0" applyNumberFormat="1" applyFont="1" applyBorder="1" applyAlignment="1"/>
    <xf numFmtId="42" fontId="27" fillId="0" borderId="7" xfId="0" applyNumberFormat="1" applyFont="1" applyBorder="1" applyAlignment="1"/>
    <xf numFmtId="42" fontId="27" fillId="0" borderId="7" xfId="0" applyNumberFormat="1" applyFont="1" applyFill="1" applyBorder="1" applyAlignment="1"/>
    <xf numFmtId="42" fontId="27" fillId="3" borderId="7" xfId="0" applyNumberFormat="1" applyFont="1" applyFill="1" applyBorder="1" applyAlignment="1"/>
    <xf numFmtId="42" fontId="27" fillId="0" borderId="0" xfId="0" applyNumberFormat="1" applyFont="1" applyFill="1" applyBorder="1" applyAlignment="1"/>
    <xf numFmtId="42" fontId="24" fillId="0" borderId="0" xfId="0" applyNumberFormat="1" applyFont="1" applyAlignment="1"/>
    <xf numFmtId="0" fontId="24" fillId="0" borderId="0" xfId="0" applyNumberFormat="1" applyFont="1" applyAlignment="1">
      <alignment horizontal="centerContinuous"/>
    </xf>
    <xf numFmtId="0" fontId="24" fillId="0" borderId="0" xfId="0" applyNumberFormat="1" applyFont="1" applyBorder="1" applyAlignment="1">
      <alignment horizontal="centerContinuous"/>
    </xf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" fillId="0" borderId="0" xfId="0" applyNumberFormat="1" applyFont="1" applyAlignment="1"/>
    <xf numFmtId="10" fontId="2" fillId="0" borderId="0" xfId="2" applyNumberFormat="1" applyFont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0" fontId="1" fillId="0" borderId="0" xfId="2" applyNumberFormat="1" applyFont="1" applyAlignment="1">
      <alignment horizontal="centerContinuous"/>
    </xf>
    <xf numFmtId="0" fontId="11" fillId="0" borderId="0" xfId="0" applyNumberFormat="1" applyFont="1" applyFill="1" applyBorder="1" applyAlignment="1">
      <alignment horizontal="center"/>
    </xf>
    <xf numFmtId="44" fontId="11" fillId="0" borderId="0" xfId="0" applyNumberFormat="1" applyFont="1" applyFill="1" applyBorder="1" applyAlignment="1">
      <alignment horizontal="center" wrapText="1"/>
    </xf>
    <xf numFmtId="0" fontId="11" fillId="0" borderId="0" xfId="0" applyNumberFormat="1" applyFont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42" fontId="11" fillId="0" borderId="0" xfId="0" applyNumberFormat="1" applyFont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0" fontId="11" fillId="0" borderId="2" xfId="0" applyNumberFormat="1" applyFont="1" applyBorder="1" applyAlignment="1">
      <alignment horizontal="left"/>
    </xf>
    <xf numFmtId="10" fontId="11" fillId="0" borderId="2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Alignment="1">
      <alignment horizontal="left"/>
    </xf>
    <xf numFmtId="41" fontId="11" fillId="0" borderId="0" xfId="0" applyNumberFormat="1" applyFont="1" applyFill="1" applyAlignment="1">
      <alignment horizontal="right"/>
    </xf>
    <xf numFmtId="10" fontId="11" fillId="0" borderId="0" xfId="0" applyNumberFormat="1" applyFont="1" applyFill="1" applyAlignment="1">
      <alignment horizontal="right"/>
    </xf>
    <xf numFmtId="0" fontId="10" fillId="0" borderId="7" xfId="0" applyNumberFormat="1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42" fontId="10" fillId="0" borderId="7" xfId="0" applyNumberFormat="1" applyFont="1" applyFill="1" applyBorder="1" applyAlignment="1">
      <alignment horizontal="right"/>
    </xf>
    <xf numFmtId="42" fontId="10" fillId="0" borderId="0" xfId="0" applyNumberFormat="1" applyFont="1" applyFill="1" applyBorder="1" applyAlignment="1">
      <alignment horizontal="right"/>
    </xf>
    <xf numFmtId="10" fontId="10" fillId="0" borderId="7" xfId="0" applyNumberFormat="1" applyFont="1" applyFill="1" applyBorder="1" applyAlignment="1">
      <alignment horizontal="right"/>
    </xf>
    <xf numFmtId="165" fontId="1" fillId="0" borderId="0" xfId="4" applyNumberFormat="1" applyFont="1" applyAlignment="1">
      <alignment horizontal="center"/>
    </xf>
    <xf numFmtId="43" fontId="1" fillId="0" borderId="0" xfId="4" applyFont="1" applyAlignment="1">
      <alignment horizontal="center"/>
    </xf>
    <xf numFmtId="10" fontId="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" fillId="0" borderId="0" xfId="0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169" fontId="1" fillId="0" borderId="0" xfId="0" applyNumberFormat="1" applyFont="1" applyAlignment="1"/>
    <xf numFmtId="4" fontId="1" fillId="0" borderId="0" xfId="0" applyNumberFormat="1" applyFont="1" applyBorder="1" applyAlignment="1"/>
    <xf numFmtId="165" fontId="1" fillId="0" borderId="0" xfId="4" applyNumberFormat="1" applyFont="1" applyAlignment="1"/>
    <xf numFmtId="0" fontId="32" fillId="0" borderId="0" xfId="0" applyNumberFormat="1" applyFont="1" applyAlignment="1">
      <alignment horizontal="centerContinuous"/>
    </xf>
    <xf numFmtId="0" fontId="18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28" fillId="0" borderId="0" xfId="0" applyNumberFormat="1" applyFont="1" applyAlignment="1">
      <alignment horizontal="centerContinuous"/>
    </xf>
    <xf numFmtId="0" fontId="15" fillId="0" borderId="0" xfId="0" applyFont="1" applyAlignment="1"/>
    <xf numFmtId="0" fontId="15" fillId="0" borderId="0" xfId="0" applyNumberFormat="1" applyFont="1" applyFill="1" applyAlignment="1"/>
    <xf numFmtId="4" fontId="15" fillId="2" borderId="3" xfId="0" applyNumberFormat="1" applyFont="1" applyFill="1" applyBorder="1" applyAlignment="1">
      <alignment horizontal="center" wrapText="1"/>
    </xf>
    <xf numFmtId="4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 applyProtection="1">
      <protection locked="0"/>
    </xf>
    <xf numFmtId="0" fontId="14" fillId="0" borderId="7" xfId="0" applyNumberFormat="1" applyFont="1" applyBorder="1" applyAlignment="1"/>
    <xf numFmtId="42" fontId="14" fillId="0" borderId="7" xfId="0" applyNumberFormat="1" applyFont="1" applyFill="1" applyBorder="1" applyAlignment="1"/>
    <xf numFmtId="10" fontId="14" fillId="0" borderId="7" xfId="0" applyNumberFormat="1" applyFont="1" applyFill="1" applyBorder="1" applyAlignment="1"/>
    <xf numFmtId="43" fontId="15" fillId="0" borderId="0" xfId="4" applyFont="1" applyAlignment="1"/>
    <xf numFmtId="0" fontId="33" fillId="0" borderId="0" xfId="0" applyNumberFormat="1" applyFont="1" applyAlignment="1"/>
    <xf numFmtId="0" fontId="34" fillId="0" borderId="0" xfId="0" applyNumberFormat="1" applyFont="1" applyAlignment="1"/>
    <xf numFmtId="0" fontId="15" fillId="0" borderId="0" xfId="0" applyFont="1" applyFill="1" applyBorder="1" applyAlignment="1"/>
    <xf numFmtId="169" fontId="15" fillId="0" borderId="0" xfId="0" applyNumberFormat="1" applyFont="1" applyBorder="1" applyAlignment="1"/>
    <xf numFmtId="0" fontId="11" fillId="0" borderId="0" xfId="0" applyNumberFormat="1" applyFont="1" applyBorder="1" applyAlignment="1">
      <alignment horizontal="center"/>
    </xf>
    <xf numFmtId="42" fontId="11" fillId="0" borderId="2" xfId="0" applyNumberFormat="1" applyFont="1" applyFill="1" applyBorder="1" applyAlignment="1"/>
    <xf numFmtId="42" fontId="11" fillId="0" borderId="0" xfId="0" applyNumberFormat="1" applyFont="1" applyFill="1" applyBorder="1" applyAlignment="1"/>
    <xf numFmtId="10" fontId="1" fillId="0" borderId="0" xfId="0" applyNumberFormat="1" applyFont="1" applyAlignment="1"/>
    <xf numFmtId="10" fontId="1" fillId="0" borderId="0" xfId="2" applyNumberFormat="1" applyFont="1" applyAlignment="1"/>
    <xf numFmtId="41" fontId="11" fillId="0" borderId="0" xfId="0" applyNumberFormat="1" applyFont="1" applyFill="1" applyAlignment="1"/>
    <xf numFmtId="42" fontId="10" fillId="0" borderId="7" xfId="0" applyNumberFormat="1" applyFont="1" applyFill="1" applyBorder="1" applyAlignment="1"/>
    <xf numFmtId="10" fontId="10" fillId="0" borderId="7" xfId="0" applyNumberFormat="1" applyFont="1" applyFill="1" applyBorder="1" applyAlignment="1"/>
    <xf numFmtId="42" fontId="1" fillId="0" borderId="0" xfId="0" applyNumberFormat="1" applyFont="1" applyAlignment="1"/>
    <xf numFmtId="0" fontId="1" fillId="0" borderId="0" xfId="0" applyFont="1" applyFill="1" applyBorder="1"/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170" fontId="7" fillId="0" borderId="0" xfId="1" applyNumberFormat="1" applyFont="1"/>
    <xf numFmtId="0" fontId="7" fillId="0" borderId="0" xfId="0" applyFont="1"/>
    <xf numFmtId="170" fontId="7" fillId="0" borderId="8" xfId="1" applyNumberFormat="1" applyFont="1" applyBorder="1" applyAlignment="1"/>
    <xf numFmtId="0" fontId="25" fillId="0" borderId="0" xfId="0" applyNumberFormat="1" applyFont="1" applyAlignment="1">
      <alignment horizontal="centerContinuous"/>
    </xf>
    <xf numFmtId="0" fontId="26" fillId="0" borderId="0" xfId="0" applyNumberFormat="1" applyFont="1" applyAlignment="1">
      <alignment horizontal="centerContinuous"/>
    </xf>
    <xf numFmtId="0" fontId="35" fillId="0" borderId="0" xfId="0" applyNumberFormat="1" applyFont="1" applyAlignment="1">
      <alignment horizontal="centerContinuous"/>
    </xf>
    <xf numFmtId="41" fontId="15" fillId="0" borderId="0" xfId="0" applyNumberFormat="1" applyFont="1" applyFill="1" applyAlignment="1"/>
    <xf numFmtId="10" fontId="15" fillId="0" borderId="0" xfId="2" applyNumberFormat="1" applyFont="1" applyAlignment="1"/>
    <xf numFmtId="44" fontId="15" fillId="0" borderId="0" xfId="0" applyNumberFormat="1" applyFont="1" applyAlignment="1"/>
    <xf numFmtId="0" fontId="36" fillId="0" borderId="0" xfId="0" applyNumberFormat="1" applyFont="1" applyFill="1" applyAlignment="1"/>
    <xf numFmtId="0" fontId="36" fillId="0" borderId="0" xfId="0" applyNumberFormat="1" applyFont="1" applyFill="1" applyBorder="1" applyAlignment="1"/>
    <xf numFmtId="171" fontId="36" fillId="0" borderId="0" xfId="0" applyNumberFormat="1" applyFont="1" applyFill="1" applyBorder="1"/>
    <xf numFmtId="10" fontId="36" fillId="0" borderId="0" xfId="0" applyNumberFormat="1" applyFont="1" applyFill="1" applyBorder="1" applyAlignment="1"/>
    <xf numFmtId="4" fontId="36" fillId="0" borderId="0" xfId="0" applyNumberFormat="1" applyFont="1" applyFill="1" applyAlignment="1"/>
    <xf numFmtId="43" fontId="36" fillId="0" borderId="0" xfId="4" applyFont="1" applyFill="1" applyAlignment="1"/>
    <xf numFmtId="43" fontId="36" fillId="0" borderId="0" xfId="4" applyFont="1" applyFill="1" applyBorder="1" applyAlignment="1"/>
    <xf numFmtId="0" fontId="3" fillId="0" borderId="3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/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6" fontId="3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/>
    <xf numFmtId="4" fontId="36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4" fontId="36" fillId="0" borderId="0" xfId="0" applyNumberFormat="1" applyFont="1" applyFill="1" applyBorder="1" applyAlignment="1"/>
    <xf numFmtId="0" fontId="36" fillId="0" borderId="2" xfId="0" applyNumberFormat="1" applyFont="1" applyFill="1" applyBorder="1" applyAlignment="1">
      <alignment horizontal="left" indent="1"/>
    </xf>
    <xf numFmtId="170" fontId="36" fillId="0" borderId="2" xfId="1" applyNumberFormat="1" applyFont="1" applyFill="1" applyBorder="1" applyAlignment="1"/>
    <xf numFmtId="5" fontId="36" fillId="0" borderId="0" xfId="0" applyNumberFormat="1" applyFont="1" applyFill="1" applyBorder="1" applyAlignment="1"/>
    <xf numFmtId="10" fontId="36" fillId="0" borderId="2" xfId="0" applyNumberFormat="1" applyFont="1" applyFill="1" applyBorder="1" applyAlignment="1"/>
    <xf numFmtId="164" fontId="36" fillId="0" borderId="0" xfId="0" applyNumberFormat="1" applyFont="1" applyFill="1" applyBorder="1" applyAlignment="1"/>
    <xf numFmtId="169" fontId="36" fillId="0" borderId="0" xfId="0" applyNumberFormat="1" applyFont="1" applyFill="1" applyBorder="1" applyAlignment="1"/>
    <xf numFmtId="10" fontId="36" fillId="0" borderId="2" xfId="0" applyNumberFormat="1" applyFont="1" applyFill="1" applyBorder="1"/>
    <xf numFmtId="43" fontId="36" fillId="0" borderId="0" xfId="4" applyFont="1" applyFill="1" applyBorder="1"/>
    <xf numFmtId="10" fontId="36" fillId="0" borderId="0" xfId="0" applyNumberFormat="1" applyFont="1" applyFill="1" applyBorder="1"/>
    <xf numFmtId="0" fontId="3" fillId="0" borderId="0" xfId="4" applyNumberFormat="1" applyFont="1" applyFill="1" applyBorder="1" applyAlignment="1"/>
    <xf numFmtId="41" fontId="37" fillId="0" borderId="2" xfId="0" applyNumberFormat="1" applyFont="1" applyFill="1" applyBorder="1" applyAlignment="1"/>
    <xf numFmtId="41" fontId="36" fillId="0" borderId="0" xfId="0" applyNumberFormat="1" applyFont="1" applyFill="1" applyBorder="1" applyAlignment="1"/>
    <xf numFmtId="3" fontId="36" fillId="0" borderId="0" xfId="0" applyNumberFormat="1" applyFont="1" applyFill="1" applyBorder="1" applyAlignment="1"/>
    <xf numFmtId="3" fontId="36" fillId="0" borderId="2" xfId="0" applyNumberFormat="1" applyFont="1" applyFill="1" applyBorder="1" applyAlignment="1"/>
    <xf numFmtId="43" fontId="36" fillId="0" borderId="0" xfId="0" applyNumberFormat="1" applyFont="1" applyFill="1" applyBorder="1" applyAlignment="1"/>
    <xf numFmtId="165" fontId="36" fillId="0" borderId="2" xfId="4" applyNumberFormat="1" applyFont="1" applyFill="1" applyBorder="1" applyAlignment="1"/>
    <xf numFmtId="37" fontId="36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/>
    </xf>
    <xf numFmtId="37" fontId="36" fillId="0" borderId="2" xfId="0" applyNumberFormat="1" applyFont="1" applyFill="1" applyBorder="1" applyAlignment="1"/>
    <xf numFmtId="43" fontId="36" fillId="0" borderId="2" xfId="4" applyFont="1" applyFill="1" applyBorder="1" applyAlignment="1"/>
    <xf numFmtId="172" fontId="36" fillId="0" borderId="0" xfId="0" applyNumberFormat="1" applyFont="1" applyFill="1" applyBorder="1" applyAlignment="1"/>
    <xf numFmtId="171" fontId="36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3" fillId="0" borderId="6" xfId="0" applyNumberFormat="1" applyFont="1" applyFill="1" applyBorder="1" applyAlignment="1"/>
    <xf numFmtId="10" fontId="3" fillId="0" borderId="6" xfId="0" applyNumberFormat="1" applyFont="1" applyFill="1" applyBorder="1" applyAlignment="1"/>
    <xf numFmtId="165" fontId="3" fillId="0" borderId="6" xfId="4" applyNumberFormat="1" applyFont="1" applyFill="1" applyBorder="1" applyAlignment="1"/>
    <xf numFmtId="164" fontId="3" fillId="0" borderId="0" xfId="0" applyNumberFormat="1" applyFont="1" applyFill="1" applyBorder="1" applyAlignment="1"/>
    <xf numFmtId="10" fontId="3" fillId="0" borderId="0" xfId="0" applyNumberFormat="1" applyFont="1" applyFill="1" applyBorder="1" applyAlignment="1"/>
    <xf numFmtId="41" fontId="36" fillId="0" borderId="0" xfId="0" applyNumberFormat="1" applyFont="1" applyFill="1" applyBorder="1"/>
    <xf numFmtId="169" fontId="36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0" fontId="36" fillId="0" borderId="0" xfId="0" applyNumberFormat="1" applyFont="1" applyFill="1" applyBorder="1" applyAlignment="1">
      <alignment horizontal="right"/>
    </xf>
    <xf numFmtId="10" fontId="36" fillId="0" borderId="2" xfId="0" applyNumberFormat="1" applyFont="1" applyFill="1" applyBorder="1" applyAlignment="1">
      <alignment horizontal="right"/>
    </xf>
    <xf numFmtId="0" fontId="36" fillId="0" borderId="2" xfId="0" applyNumberFormat="1" applyFont="1" applyFill="1" applyBorder="1" applyAlignment="1"/>
    <xf numFmtId="0" fontId="36" fillId="0" borderId="2" xfId="0" applyNumberFormat="1" applyFont="1" applyFill="1" applyBorder="1"/>
    <xf numFmtId="43" fontId="36" fillId="0" borderId="0" xfId="0" applyNumberFormat="1" applyFont="1" applyFill="1" applyBorder="1" applyAlignment="1">
      <alignment horizontal="right"/>
    </xf>
    <xf numFmtId="4" fontId="36" fillId="0" borderId="2" xfId="0" applyNumberFormat="1" applyFont="1" applyFill="1" applyBorder="1" applyAlignment="1">
      <alignment horizontal="left" indent="1"/>
    </xf>
    <xf numFmtId="41" fontId="36" fillId="0" borderId="2" xfId="0" applyNumberFormat="1" applyFont="1" applyFill="1" applyBorder="1" applyAlignment="1">
      <alignment horizontal="right"/>
    </xf>
    <xf numFmtId="41" fontId="36" fillId="0" borderId="0" xfId="0" applyNumberFormat="1" applyFont="1" applyFill="1" applyBorder="1" applyAlignment="1">
      <alignment horizontal="right"/>
    </xf>
    <xf numFmtId="41" fontId="36" fillId="0" borderId="2" xfId="0" applyNumberFormat="1" applyFont="1" applyFill="1" applyBorder="1" applyAlignment="1"/>
    <xf numFmtId="0" fontId="36" fillId="0" borderId="0" xfId="0" applyNumberFormat="1" applyFont="1" applyFill="1" applyBorder="1" applyAlignment="1">
      <alignment horizontal="left" indent="1"/>
    </xf>
    <xf numFmtId="165" fontId="36" fillId="0" borderId="0" xfId="4" applyNumberFormat="1" applyFont="1" applyFill="1" applyBorder="1" applyAlignment="1"/>
    <xf numFmtId="0" fontId="24" fillId="0" borderId="2" xfId="0" applyNumberFormat="1" applyFont="1" applyBorder="1" applyAlignment="1">
      <alignment horizontal="left" indent="1"/>
    </xf>
    <xf numFmtId="41" fontId="36" fillId="0" borderId="6" xfId="0" applyNumberFormat="1" applyFont="1" applyFill="1" applyBorder="1" applyAlignment="1"/>
    <xf numFmtId="164" fontId="36" fillId="0" borderId="6" xfId="0" applyNumberFormat="1" applyFont="1" applyFill="1" applyBorder="1" applyAlignment="1"/>
    <xf numFmtId="0" fontId="36" fillId="0" borderId="6" xfId="0" applyNumberFormat="1" applyFont="1" applyFill="1" applyBorder="1" applyAlignment="1"/>
    <xf numFmtId="10" fontId="3" fillId="0" borderId="6" xfId="0" applyNumberFormat="1" applyFont="1" applyFill="1" applyBorder="1"/>
    <xf numFmtId="4" fontId="36" fillId="0" borderId="0" xfId="0" applyNumberFormat="1" applyFont="1" applyFill="1" applyBorder="1"/>
    <xf numFmtId="39" fontId="36" fillId="0" borderId="0" xfId="0" applyNumberFormat="1" applyFont="1" applyFill="1" applyBorder="1"/>
    <xf numFmtId="0" fontId="3" fillId="0" borderId="0" xfId="0" applyNumberFormat="1" applyFont="1" applyFill="1" applyBorder="1" applyAlignment="1">
      <alignment wrapText="1"/>
    </xf>
    <xf numFmtId="170" fontId="3" fillId="0" borderId="7" xfId="1" applyNumberFormat="1" applyFont="1" applyFill="1" applyBorder="1" applyAlignment="1"/>
    <xf numFmtId="166" fontId="3" fillId="0" borderId="0" xfId="0" applyNumberFormat="1" applyFont="1" applyFill="1" applyBorder="1" applyAlignment="1"/>
    <xf numFmtId="0" fontId="36" fillId="0" borderId="7" xfId="0" applyNumberFormat="1" applyFont="1" applyFill="1" applyBorder="1" applyAlignment="1"/>
    <xf numFmtId="10" fontId="3" fillId="0" borderId="7" xfId="0" applyNumberFormat="1" applyFont="1" applyFill="1" applyBorder="1"/>
    <xf numFmtId="10" fontId="36" fillId="0" borderId="2" xfId="2" applyNumberFormat="1" applyFont="1" applyFill="1" applyBorder="1" applyAlignment="1"/>
    <xf numFmtId="0" fontId="3" fillId="0" borderId="2" xfId="0" applyNumberFormat="1" applyFont="1" applyFill="1" applyBorder="1" applyAlignment="1"/>
    <xf numFmtId="0" fontId="36" fillId="0" borderId="0" xfId="0" applyNumberFormat="1" applyFont="1" applyFill="1"/>
    <xf numFmtId="3" fontId="36" fillId="0" borderId="0" xfId="0" applyNumberFormat="1" applyFont="1" applyFill="1" applyAlignment="1"/>
    <xf numFmtId="169" fontId="3" fillId="0" borderId="0" xfId="0" applyNumberFormat="1" applyFont="1" applyFill="1" applyBorder="1" applyAlignment="1"/>
    <xf numFmtId="8" fontId="3" fillId="0" borderId="0" xfId="0" applyNumberFormat="1" applyFont="1" applyFill="1" applyBorder="1" applyAlignment="1"/>
    <xf numFmtId="0" fontId="27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horizontal="left"/>
    </xf>
    <xf numFmtId="0" fontId="16" fillId="0" borderId="0" xfId="0" applyFont="1" applyBorder="1"/>
    <xf numFmtId="43" fontId="0" fillId="0" borderId="0" xfId="4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8" fillId="0" borderId="0" xfId="0" applyFont="1" applyBorder="1" applyAlignment="1">
      <alignment horizontal="centerContinuous"/>
    </xf>
    <xf numFmtId="0" fontId="38" fillId="0" borderId="0" xfId="0" applyFont="1" applyAlignment="1">
      <alignment horizontal="centerContinuous"/>
    </xf>
    <xf numFmtId="0" fontId="38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40" fillId="0" borderId="0" xfId="5" applyFont="1" applyFill="1" applyBorder="1" applyAlignment="1">
      <alignment vertical="center"/>
    </xf>
    <xf numFmtId="43" fontId="0" fillId="0" borderId="0" xfId="4" applyFont="1" applyFill="1" applyBorder="1"/>
    <xf numFmtId="0" fontId="41" fillId="0" borderId="3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41" fillId="0" borderId="0" xfId="0" applyFont="1" applyFill="1" applyBorder="1" applyAlignment="1">
      <alignment horizontal="center" vertical="top"/>
    </xf>
    <xf numFmtId="0" fontId="41" fillId="0" borderId="0" xfId="0" applyFont="1" applyBorder="1" applyAlignment="1">
      <alignment horizontal="center" vertical="top"/>
    </xf>
    <xf numFmtId="0" fontId="42" fillId="0" borderId="0" xfId="5" applyFont="1" applyFill="1" applyBorder="1" applyAlignment="1">
      <alignment horizontal="left" indent="1"/>
    </xf>
    <xf numFmtId="0" fontId="42" fillId="0" borderId="0" xfId="5" quotePrefix="1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42" fillId="0" borderId="0" xfId="5" quotePrefix="1" applyNumberFormat="1" applyFont="1" applyFill="1" applyBorder="1" applyAlignment="1">
      <alignment horizontal="center"/>
    </xf>
    <xf numFmtId="0" fontId="41" fillId="0" borderId="0" xfId="0" applyFont="1" applyBorder="1" applyAlignment="1">
      <alignment vertical="top"/>
    </xf>
    <xf numFmtId="0" fontId="43" fillId="0" borderId="2" xfId="0" applyFont="1" applyFill="1" applyBorder="1" applyAlignment="1">
      <alignment horizontal="left" indent="2"/>
    </xf>
    <xf numFmtId="0" fontId="0" fillId="0" borderId="0" xfId="0" applyFill="1" applyBorder="1"/>
    <xf numFmtId="0" fontId="43" fillId="0" borderId="2" xfId="0" applyFont="1" applyFill="1" applyBorder="1" applyAlignment="1">
      <alignment horizontal="center"/>
    </xf>
    <xf numFmtId="41" fontId="43" fillId="0" borderId="0" xfId="1" applyNumberFormat="1" applyFont="1" applyFill="1" applyBorder="1"/>
    <xf numFmtId="42" fontId="43" fillId="0" borderId="2" xfId="1" applyNumberFormat="1" applyFont="1" applyFill="1" applyBorder="1"/>
    <xf numFmtId="42" fontId="43" fillId="0" borderId="0" xfId="1" applyNumberFormat="1" applyFont="1" applyFill="1" applyBorder="1"/>
    <xf numFmtId="0" fontId="0" fillId="0" borderId="0" xfId="4" applyNumberFormat="1" applyFont="1" applyFill="1" applyBorder="1"/>
    <xf numFmtId="41" fontId="43" fillId="0" borderId="2" xfId="1" applyNumberFormat="1" applyFont="1" applyFill="1" applyBorder="1"/>
    <xf numFmtId="0" fontId="44" fillId="0" borderId="2" xfId="5" applyFont="1" applyFill="1" applyBorder="1" applyAlignment="1">
      <alignment horizontal="left" indent="2"/>
    </xf>
    <xf numFmtId="0" fontId="43" fillId="0" borderId="0" xfId="0" applyFont="1" applyFill="1" applyBorder="1"/>
    <xf numFmtId="41" fontId="43" fillId="0" borderId="0" xfId="4" applyNumberFormat="1" applyFont="1" applyFill="1" applyBorder="1" applyAlignment="1">
      <alignment horizontal="center"/>
    </xf>
    <xf numFmtId="41" fontId="43" fillId="0" borderId="2" xfId="4" applyNumberFormat="1" applyFont="1" applyFill="1" applyBorder="1" applyAlignment="1">
      <alignment horizontal="center"/>
    </xf>
    <xf numFmtId="0" fontId="42" fillId="0" borderId="0" xfId="5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indent="2"/>
    </xf>
    <xf numFmtId="0" fontId="43" fillId="0" borderId="0" xfId="0" applyFont="1" applyFill="1" applyBorder="1" applyAlignment="1">
      <alignment horizontal="center"/>
    </xf>
    <xf numFmtId="0" fontId="41" fillId="0" borderId="0" xfId="0" applyFont="1" applyFill="1" applyBorder="1" applyAlignment="1"/>
    <xf numFmtId="41" fontId="41" fillId="0" borderId="0" xfId="4" applyNumberFormat="1" applyFont="1" applyFill="1" applyBorder="1" applyAlignment="1">
      <alignment horizontal="center"/>
    </xf>
    <xf numFmtId="41" fontId="41" fillId="0" borderId="6" xfId="4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left" indent="2"/>
    </xf>
    <xf numFmtId="0" fontId="43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0" fontId="40" fillId="0" borderId="0" xfId="5" applyFont="1" applyFill="1" applyBorder="1"/>
    <xf numFmtId="0" fontId="42" fillId="0" borderId="0" xfId="5" applyFont="1" applyFill="1" applyBorder="1"/>
    <xf numFmtId="0" fontId="43" fillId="0" borderId="9" xfId="0" applyFont="1" applyFill="1" applyBorder="1" applyAlignment="1">
      <alignment horizontal="left" indent="2"/>
    </xf>
    <xf numFmtId="0" fontId="43" fillId="0" borderId="9" xfId="0" applyFont="1" applyFill="1" applyBorder="1" applyAlignment="1">
      <alignment horizontal="center"/>
    </xf>
    <xf numFmtId="41" fontId="43" fillId="0" borderId="9" xfId="4" applyNumberFormat="1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41" fontId="43" fillId="0" borderId="10" xfId="4" applyNumberFormat="1" applyFont="1" applyFill="1" applyBorder="1" applyAlignment="1">
      <alignment horizontal="center"/>
    </xf>
    <xf numFmtId="0" fontId="0" fillId="0" borderId="0" xfId="0" applyBorder="1"/>
    <xf numFmtId="0" fontId="41" fillId="0" borderId="0" xfId="0" applyFont="1" applyFill="1" applyAlignment="1"/>
    <xf numFmtId="0" fontId="0" fillId="0" borderId="0" xfId="0" applyFill="1"/>
    <xf numFmtId="42" fontId="41" fillId="0" borderId="0" xfId="4" applyNumberFormat="1" applyFont="1" applyFill="1" applyBorder="1" applyAlignment="1">
      <alignment horizontal="center"/>
    </xf>
    <xf numFmtId="42" fontId="41" fillId="0" borderId="7" xfId="4" applyNumberFormat="1" applyFont="1" applyFill="1" applyBorder="1" applyAlignment="1">
      <alignment horizontal="center"/>
    </xf>
    <xf numFmtId="41" fontId="43" fillId="0" borderId="0" xfId="4" applyNumberFormat="1" applyFont="1" applyBorder="1" applyAlignment="1">
      <alignment horizontal="center"/>
    </xf>
    <xf numFmtId="41" fontId="43" fillId="0" borderId="0" xfId="4" applyNumberFormat="1" applyFont="1" applyAlignment="1">
      <alignment horizontal="center"/>
    </xf>
    <xf numFmtId="165" fontId="43" fillId="0" borderId="0" xfId="4" applyNumberFormat="1" applyFont="1" applyBorder="1" applyAlignment="1">
      <alignment horizontal="center"/>
    </xf>
    <xf numFmtId="165" fontId="43" fillId="0" borderId="0" xfId="4" applyNumberFormat="1" applyFont="1" applyAlignment="1">
      <alignment horizontal="center"/>
    </xf>
    <xf numFmtId="42" fontId="0" fillId="0" borderId="0" xfId="0" applyNumberFormat="1"/>
    <xf numFmtId="0" fontId="45" fillId="0" borderId="0" xfId="0" applyNumberFormat="1" applyFont="1" applyBorder="1" applyAlignment="1">
      <alignment horizontal="centerContinuous"/>
    </xf>
    <xf numFmtId="0" fontId="41" fillId="0" borderId="0" xfId="0" applyNumberFormat="1" applyFont="1" applyBorder="1" applyAlignment="1">
      <alignment horizontal="centerContinuous"/>
    </xf>
    <xf numFmtId="0" fontId="43" fillId="0" borderId="0" xfId="0" applyNumberFormat="1" applyFont="1" applyAlignment="1">
      <alignment horizontal="centerContinuous"/>
    </xf>
    <xf numFmtId="0" fontId="43" fillId="0" borderId="0" xfId="0" applyNumberFormat="1" applyFont="1" applyBorder="1" applyAlignment="1">
      <alignment horizontal="centerContinuous"/>
    </xf>
    <xf numFmtId="0" fontId="43" fillId="0" borderId="0" xfId="0" applyNumberFormat="1" applyFont="1" applyAlignment="1"/>
    <xf numFmtId="0" fontId="35" fillId="0" borderId="0" xfId="0" applyNumberFormat="1" applyFont="1" applyBorder="1" applyAlignment="1">
      <alignment horizontal="centerContinuous"/>
    </xf>
    <xf numFmtId="0" fontId="46" fillId="0" borderId="0" xfId="0" applyNumberFormat="1" applyFont="1" applyBorder="1" applyAlignment="1">
      <alignment horizontal="centerContinuous"/>
    </xf>
    <xf numFmtId="0" fontId="47" fillId="0" borderId="0" xfId="0" applyNumberFormat="1" applyFont="1" applyBorder="1" applyAlignment="1">
      <alignment horizontal="centerContinuous"/>
    </xf>
    <xf numFmtId="0" fontId="43" fillId="0" borderId="0" xfId="0" applyNumberFormat="1" applyFont="1" applyBorder="1" applyAlignment="1"/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5" xfId="0" applyNumberFormat="1" applyFont="1" applyBorder="1" applyAlignment="1"/>
    <xf numFmtId="0" fontId="7" fillId="0" borderId="0" xfId="0" applyNumberFormat="1" applyFont="1" applyBorder="1" applyAlignment="1"/>
    <xf numFmtId="170" fontId="7" fillId="0" borderId="2" xfId="1" applyNumberFormat="1" applyFont="1" applyFill="1" applyBorder="1" applyAlignment="1"/>
    <xf numFmtId="170" fontId="7" fillId="0" borderId="0" xfId="1" applyNumberFormat="1" applyFont="1" applyFill="1" applyBorder="1" applyAlignment="1"/>
    <xf numFmtId="0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/>
    <xf numFmtId="3" fontId="43" fillId="0" borderId="0" xfId="0" applyNumberFormat="1" applyFont="1" applyAlignment="1"/>
    <xf numFmtId="3" fontId="43" fillId="0" borderId="0" xfId="0" applyNumberFormat="1" applyFont="1" applyBorder="1" applyAlignment="1"/>
    <xf numFmtId="0" fontId="7" fillId="0" borderId="0" xfId="0" applyFont="1" applyAlignment="1">
      <alignment horizontal="left"/>
    </xf>
    <xf numFmtId="0" fontId="49" fillId="0" borderId="0" xfId="0" applyNumberFormat="1" applyFont="1" applyAlignment="1">
      <alignment horizontal="centerContinuous"/>
    </xf>
    <xf numFmtId="0" fontId="47" fillId="0" borderId="0" xfId="0" applyNumberFormat="1" applyFont="1" applyAlignment="1">
      <alignment horizontal="centerContinuous"/>
    </xf>
    <xf numFmtId="0" fontId="43" fillId="0" borderId="0" xfId="0" applyNumberFormat="1" applyFont="1" applyBorder="1" applyAlignment="1">
      <alignment horizontal="center"/>
    </xf>
    <xf numFmtId="0" fontId="4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Continuous"/>
    </xf>
    <xf numFmtId="0" fontId="5" fillId="0" borderId="0" xfId="0" applyNumberFormat="1" applyFont="1" applyBorder="1" applyAlignment="1">
      <alignment horizontal="centerContinuous"/>
    </xf>
    <xf numFmtId="0" fontId="6" fillId="0" borderId="3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42" fontId="7" fillId="0" borderId="2" xfId="0" applyNumberFormat="1" applyFont="1" applyFill="1" applyBorder="1" applyAlignment="1">
      <alignment horizontal="right"/>
    </xf>
    <xf numFmtId="42" fontId="7" fillId="0" borderId="0" xfId="0" applyNumberFormat="1" applyFont="1" applyFill="1" applyBorder="1" applyAlignment="1">
      <alignment horizontal="right"/>
    </xf>
    <xf numFmtId="42" fontId="7" fillId="0" borderId="2" xfId="0" applyNumberFormat="1" applyFont="1" applyFill="1" applyBorder="1" applyAlignment="1"/>
    <xf numFmtId="42" fontId="7" fillId="0" borderId="0" xfId="0" applyNumberFormat="1" applyFont="1" applyFill="1" applyBorder="1" applyAlignment="1"/>
    <xf numFmtId="0" fontId="43" fillId="0" borderId="0" xfId="0" applyNumberFormat="1" applyFont="1" applyAlignment="1">
      <alignment horizontal="right"/>
    </xf>
    <xf numFmtId="0" fontId="23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51" fillId="0" borderId="0" xfId="0" applyNumberFormat="1" applyFont="1" applyBorder="1" applyAlignment="1"/>
    <xf numFmtId="0" fontId="50" fillId="0" borderId="0" xfId="0" applyNumberFormat="1" applyFont="1" applyBorder="1" applyAlignment="1"/>
    <xf numFmtId="44" fontId="50" fillId="0" borderId="0" xfId="0" applyNumberFormat="1" applyFont="1" applyBorder="1" applyAlignment="1"/>
    <xf numFmtId="42" fontId="50" fillId="4" borderId="0" xfId="0" applyNumberFormat="1" applyFont="1" applyFill="1" applyBorder="1" applyAlignment="1"/>
    <xf numFmtId="42" fontId="50" fillId="0" borderId="0" xfId="0" applyNumberFormat="1" applyFont="1" applyBorder="1" applyAlignment="1"/>
    <xf numFmtId="10" fontId="50" fillId="0" borderId="0" xfId="0" applyNumberFormat="1" applyFont="1" applyBorder="1" applyAlignment="1"/>
    <xf numFmtId="41" fontId="50" fillId="0" borderId="0" xfId="0" applyNumberFormat="1" applyFont="1" applyBorder="1" applyAlignment="1"/>
    <xf numFmtId="169" fontId="52" fillId="0" borderId="0" xfId="0" applyNumberFormat="1" applyFont="1" applyBorder="1" applyAlignment="1"/>
    <xf numFmtId="0" fontId="52" fillId="0" borderId="0" xfId="0" applyNumberFormat="1" applyFont="1" applyBorder="1" applyAlignment="1"/>
    <xf numFmtId="42" fontId="52" fillId="0" borderId="0" xfId="0" applyNumberFormat="1" applyFont="1" applyBorder="1" applyAlignment="1" applyProtection="1">
      <protection locked="0"/>
    </xf>
    <xf numFmtId="41" fontId="52" fillId="0" borderId="0" xfId="0" applyNumberFormat="1" applyFont="1" applyBorder="1" applyAlignment="1"/>
    <xf numFmtId="10" fontId="52" fillId="0" borderId="0" xfId="0" applyNumberFormat="1" applyFont="1" applyBorder="1" applyAlignment="1"/>
    <xf numFmtId="4" fontId="52" fillId="0" borderId="0" xfId="0" applyNumberFormat="1" applyFont="1" applyBorder="1" applyAlignment="1">
      <alignment horizontal="right"/>
    </xf>
    <xf numFmtId="0" fontId="52" fillId="0" borderId="0" xfId="0" applyNumberFormat="1" applyFont="1" applyBorder="1" applyAlignment="1">
      <alignment horizontal="right"/>
    </xf>
    <xf numFmtId="42" fontId="52" fillId="0" borderId="0" xfId="0" applyNumberFormat="1" applyFont="1" applyBorder="1" applyAlignment="1"/>
    <xf numFmtId="43" fontId="52" fillId="0" borderId="0" xfId="4" applyNumberFormat="1" applyFont="1" applyBorder="1" applyAlignment="1"/>
    <xf numFmtId="0" fontId="51" fillId="0" borderId="0" xfId="0" applyNumberFormat="1" applyFont="1" applyFill="1" applyBorder="1" applyAlignment="1">
      <alignment horizontal="center"/>
    </xf>
    <xf numFmtId="44" fontId="51" fillId="0" borderId="0" xfId="0" applyNumberFormat="1" applyFont="1" applyFill="1" applyBorder="1" applyAlignment="1">
      <alignment horizontal="center" wrapText="1"/>
    </xf>
    <xf numFmtId="0" fontId="51" fillId="0" borderId="0" xfId="0" applyNumberFormat="1" applyFont="1" applyBorder="1" applyAlignment="1">
      <alignment horizontal="center"/>
    </xf>
    <xf numFmtId="0" fontId="51" fillId="0" borderId="0" xfId="0" applyNumberFormat="1" applyFont="1" applyFill="1" applyBorder="1" applyAlignment="1"/>
    <xf numFmtId="42" fontId="51" fillId="0" borderId="0" xfId="0" applyNumberFormat="1" applyFont="1" applyFill="1" applyBorder="1" applyAlignment="1"/>
    <xf numFmtId="41" fontId="51" fillId="0" borderId="0" xfId="0" applyNumberFormat="1" applyFont="1" applyFill="1" applyBorder="1" applyAlignment="1"/>
    <xf numFmtId="0" fontId="53" fillId="0" borderId="0" xfId="0" applyNumberFormat="1" applyFont="1" applyFill="1" applyBorder="1" applyAlignment="1">
      <alignment horizontal="left"/>
    </xf>
    <xf numFmtId="42" fontId="53" fillId="0" borderId="0" xfId="0" applyNumberFormat="1" applyFont="1" applyFill="1" applyBorder="1" applyAlignment="1"/>
    <xf numFmtId="0" fontId="51" fillId="2" borderId="0" xfId="0" applyNumberFormat="1" applyFont="1" applyFill="1" applyBorder="1" applyAlignment="1">
      <alignment horizontal="center"/>
    </xf>
    <xf numFmtId="44" fontId="51" fillId="2" borderId="0" xfId="0" applyNumberFormat="1" applyFont="1" applyFill="1" applyBorder="1" applyAlignment="1">
      <alignment horizontal="center" wrapText="1"/>
    </xf>
    <xf numFmtId="42" fontId="51" fillId="0" borderId="0" xfId="0" applyNumberFormat="1" applyFont="1" applyBorder="1" applyAlignment="1"/>
    <xf numFmtId="10" fontId="51" fillId="0" borderId="0" xfId="0" applyNumberFormat="1" applyFont="1" applyBorder="1" applyAlignment="1"/>
    <xf numFmtId="41" fontId="51" fillId="0" borderId="0" xfId="0" applyNumberFormat="1" applyFont="1" applyBorder="1" applyAlignment="1"/>
    <xf numFmtId="0" fontId="53" fillId="0" borderId="0" xfId="0" applyNumberFormat="1" applyFont="1" applyBorder="1" applyAlignment="1">
      <alignment horizontal="left"/>
    </xf>
    <xf numFmtId="42" fontId="53" fillId="0" borderId="0" xfId="0" applyNumberFormat="1" applyFont="1" applyBorder="1" applyAlignment="1"/>
    <xf numFmtId="10" fontId="53" fillId="0" borderId="0" xfId="0" applyNumberFormat="1" applyFont="1" applyBorder="1" applyAlignment="1"/>
    <xf numFmtId="0" fontId="52" fillId="0" borderId="0" xfId="0" applyNumberFormat="1" applyFont="1" applyFill="1" applyBorder="1" applyAlignment="1"/>
    <xf numFmtId="10" fontId="52" fillId="0" borderId="0" xfId="2" applyNumberFormat="1" applyFont="1" applyBorder="1" applyAlignment="1"/>
    <xf numFmtId="0" fontId="54" fillId="0" borderId="0" xfId="0" applyNumberFormat="1" applyFont="1" applyBorder="1" applyAlignment="1"/>
    <xf numFmtId="0" fontId="54" fillId="0" borderId="0" xfId="0" applyNumberFormat="1" applyFont="1" applyFill="1" applyBorder="1" applyAlignment="1"/>
    <xf numFmtId="42" fontId="54" fillId="0" borderId="0" xfId="0" applyNumberFormat="1" applyFont="1" applyFill="1" applyBorder="1" applyAlignment="1">
      <alignment horizontal="right"/>
    </xf>
    <xf numFmtId="41" fontId="54" fillId="0" borderId="0" xfId="0" applyNumberFormat="1" applyFont="1" applyFill="1" applyBorder="1" applyAlignment="1"/>
    <xf numFmtId="41" fontId="54" fillId="0" borderId="0" xfId="0" applyNumberFormat="1" applyFont="1" applyBorder="1" applyAlignment="1"/>
    <xf numFmtId="166" fontId="55" fillId="0" borderId="0" xfId="0" applyNumberFormat="1" applyFont="1" applyFill="1" applyBorder="1" applyAlignment="1"/>
    <xf numFmtId="42" fontId="55" fillId="0" borderId="0" xfId="0" applyNumberFormat="1" applyFont="1" applyFill="1" applyBorder="1" applyAlignment="1"/>
    <xf numFmtId="42" fontId="54" fillId="0" borderId="0" xfId="0" applyNumberFormat="1" applyFont="1" applyBorder="1" applyAlignment="1">
      <alignment horizontal="right"/>
    </xf>
    <xf numFmtId="10" fontId="54" fillId="0" borderId="0" xfId="0" applyNumberFormat="1" applyFont="1" applyBorder="1" applyAlignment="1"/>
    <xf numFmtId="42" fontId="54" fillId="0" borderId="0" xfId="0" applyNumberFormat="1" applyFont="1" applyBorder="1" applyAlignment="1"/>
    <xf numFmtId="166" fontId="55" fillId="0" borderId="0" xfId="0" applyNumberFormat="1" applyFont="1" applyBorder="1" applyAlignment="1"/>
    <xf numFmtId="42" fontId="55" fillId="0" borderId="0" xfId="0" applyNumberFormat="1" applyFont="1" applyBorder="1" applyAlignment="1"/>
    <xf numFmtId="10" fontId="55" fillId="0" borderId="0" xfId="0" applyNumberFormat="1" applyFont="1" applyBorder="1" applyAlignment="1"/>
    <xf numFmtId="0" fontId="54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/>
    <xf numFmtId="0" fontId="25" fillId="0" borderId="0" xfId="0" applyNumberFormat="1" applyFont="1" applyBorder="1" applyAlignment="1"/>
    <xf numFmtId="0" fontId="26" fillId="0" borderId="0" xfId="0" applyNumberFormat="1" applyFont="1" applyBorder="1" applyAlignment="1"/>
    <xf numFmtId="0" fontId="28" fillId="0" borderId="0" xfId="0" applyNumberFormat="1" applyFont="1" applyBorder="1" applyAlignment="1"/>
    <xf numFmtId="0" fontId="52" fillId="5" borderId="0" xfId="0" applyNumberFormat="1" applyFont="1" applyFill="1" applyBorder="1" applyAlignment="1">
      <alignment horizontal="center"/>
    </xf>
    <xf numFmtId="44" fontId="52" fillId="5" borderId="0" xfId="0" applyNumberFormat="1" applyFont="1" applyFill="1" applyBorder="1" applyAlignment="1">
      <alignment horizontal="center" wrapText="1"/>
    </xf>
    <xf numFmtId="0" fontId="52" fillId="5" borderId="0" xfId="0" applyNumberFormat="1" applyFont="1" applyFill="1" applyBorder="1" applyAlignment="1"/>
    <xf numFmtId="42" fontId="52" fillId="5" borderId="0" xfId="0" applyNumberFormat="1" applyFont="1" applyFill="1" applyBorder="1" applyAlignment="1"/>
    <xf numFmtId="10" fontId="52" fillId="5" borderId="0" xfId="0" applyNumberFormat="1" applyFont="1" applyFill="1" applyBorder="1" applyAlignment="1"/>
    <xf numFmtId="167" fontId="52" fillId="5" borderId="0" xfId="0" applyNumberFormat="1" applyFont="1" applyFill="1" applyBorder="1" applyAlignment="1"/>
    <xf numFmtId="168" fontId="52" fillId="5" borderId="0" xfId="3" applyNumberFormat="1" applyFont="1" applyFill="1" applyBorder="1" applyAlignment="1"/>
    <xf numFmtId="41" fontId="52" fillId="5" borderId="0" xfId="0" applyNumberFormat="1" applyFont="1" applyFill="1" applyBorder="1" applyAlignment="1"/>
    <xf numFmtId="168" fontId="52" fillId="5" borderId="0" xfId="0" applyNumberFormat="1" applyFont="1" applyFill="1" applyBorder="1" applyAlignment="1"/>
    <xf numFmtId="0" fontId="56" fillId="5" borderId="0" xfId="0" applyNumberFormat="1" applyFont="1" applyFill="1" applyBorder="1" applyAlignment="1">
      <alignment horizontal="centerContinuous"/>
    </xf>
    <xf numFmtId="0" fontId="52" fillId="5" borderId="0" xfId="0" applyNumberFormat="1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center"/>
    </xf>
  </cellXfs>
  <cellStyles count="6">
    <cellStyle name="Comma 2" xfId="3"/>
    <cellStyle name="Comma 3" xfId="4"/>
    <cellStyle name="Currency" xfId="1" builtinId="4"/>
    <cellStyle name="Normal" xfId="0" builtinId="0"/>
    <cellStyle name="Normal 2" xfId="5"/>
    <cellStyle name="Percent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1"/>
          <c:h val="0.99308357223146837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02288116611244"/>
          <c:y val="0.18101837270341678"/>
          <c:w val="0.73845751994348663"/>
          <c:h val="0.7150002916302128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E1C7-49E2-BA13-2E62BC746212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E1C7-49E2-BA13-2E62BC746212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1C7-49E2-BA13-2E62BC746212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E1C7-49E2-BA13-2E62BC74621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E1C7-49E2-BA13-2E62BC746212}"/>
              </c:ext>
            </c:extLst>
          </c:dPt>
          <c:dLbls>
            <c:dLbl>
              <c:idx val="0"/>
              <c:layout>
                <c:manualLayout>
                  <c:x val="-0.12079640266946855"/>
                  <c:y val="0.236220386528564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Salaries
 $101,465,780
57.25%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32254054519329"/>
                      <c:h val="0.13614324666100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1C7-49E2-BA13-2E62BC746212}"/>
                </c:ext>
              </c:extLst>
            </c:dLbl>
            <c:dLbl>
              <c:idx val="1"/>
              <c:layout>
                <c:manualLayout>
                  <c:x val="-1.165403686688446E-2"/>
                  <c:y val="7.12741981379938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Benefits
 $29,074,300
16.40%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7-49E2-BA13-2E62BC746212}"/>
                </c:ext>
              </c:extLst>
            </c:dLbl>
            <c:dLbl>
              <c:idx val="2"/>
              <c:layout>
                <c:manualLayout>
                  <c:x val="-5.2409455266911327E-2"/>
                  <c:y val="-2.3526246327399566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7-49E2-BA13-2E62BC746212}"/>
                </c:ext>
              </c:extLst>
            </c:dLbl>
            <c:dLbl>
              <c:idx val="3"/>
              <c:layout>
                <c:manualLayout>
                  <c:x val="-5.1693042777195206E-2"/>
                  <c:y val="-4.9390911328631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
 $2,378,838 
1.34%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7-49E2-BA13-2E62BC746212}"/>
                </c:ext>
              </c:extLst>
            </c:dLbl>
            <c:dLbl>
              <c:idx val="4"/>
              <c:layout>
                <c:manualLayout>
                  <c:x val="7.3721957889020404E-2"/>
                  <c:y val="-5.25356436455938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Capital
 $1,793,628 
1.02%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C7-49E2-BA13-2E62BC74621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5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('Exp by Classification 19'!$B$54:$B$58,'Exp by Classification 19'!$D$54:$D$58)</c:f>
              <c:strCache>
                <c:ptCount val="10"/>
                <c:pt idx="0">
                  <c:v>Salaries</c:v>
                </c:pt>
                <c:pt idx="1">
                  <c:v>Benefits</c:v>
                </c:pt>
                <c:pt idx="2">
                  <c:v>Operating</c:v>
                </c:pt>
                <c:pt idx="3">
                  <c:v>Travel</c:v>
                </c:pt>
                <c:pt idx="4">
                  <c:v>Capital</c:v>
                </c:pt>
                <c:pt idx="5">
                  <c:v> $101,465,780 </c:v>
                </c:pt>
                <c:pt idx="6">
                  <c:v> $29,074,300 </c:v>
                </c:pt>
                <c:pt idx="7">
                  <c:v> $42,518,769 </c:v>
                </c:pt>
                <c:pt idx="8">
                  <c:v> $2,378,838 </c:v>
                </c:pt>
                <c:pt idx="9">
                  <c:v> $1,793,628 </c:v>
                </c:pt>
              </c:strCache>
            </c:strRef>
          </c:cat>
          <c:val>
            <c:numRef>
              <c:f>'Exp by Classification 19'!$D$54:$D$58</c:f>
              <c:numCache>
                <c:formatCode>_("$"* #,##0_);_("$"* \(#,##0\);_("$"* "-"_);_(@_)</c:formatCode>
                <c:ptCount val="5"/>
                <c:pt idx="0">
                  <c:v>101465780</c:v>
                </c:pt>
                <c:pt idx="1">
                  <c:v>29074300</c:v>
                </c:pt>
                <c:pt idx="2">
                  <c:v>42518769</c:v>
                </c:pt>
                <c:pt idx="3">
                  <c:v>2378838</c:v>
                </c:pt>
                <c:pt idx="4">
                  <c:v>1793628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C7-49E2-BA13-2E62BC74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842230292376521E-2"/>
          <c:y val="0.14131106071156449"/>
          <c:w val="0.76759740892436179"/>
          <c:h val="0.7371089586327206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BE0-472A-9CFD-BAE19EECFA24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FBE0-472A-9CFD-BAE19EECFA24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BE0-472A-9CFD-BAE19EECFA24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FBE0-472A-9CFD-BAE19EECFA24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FBE0-472A-9CFD-BAE19EECFA24}"/>
              </c:ext>
            </c:extLst>
          </c:dPt>
          <c:dLbls>
            <c:dLbl>
              <c:idx val="0"/>
              <c:layout>
                <c:manualLayout>
                  <c:x val="-2.9353179172281026E-2"/>
                  <c:y val="0.21910917748187186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fld id="{833338D1-6857-417B-B56E-73B163269D1A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
</a:t>
                    </a:r>
                    <a:fld id="{57BA3502-2510-4A2B-B883-E762213EA986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53.74%</a:t>
                    </a:r>
                  </a:p>
                </c:rich>
              </c:tx>
              <c:numFmt formatCode="_(&quot;$&quot;* #,##0_);_(&quot;$&quot;* \(#,##0\);_(&quot;$&quot;* &quot;-&quot;_);_(@_)" sourceLinked="0"/>
              <c:spPr>
                <a:noFill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BE0-472A-9CFD-BAE19EECFA24}"/>
                </c:ext>
              </c:extLst>
            </c:dLbl>
            <c:dLbl>
              <c:idx val="1"/>
              <c:layout>
                <c:manualLayout>
                  <c:x val="1.9948701543728811E-2"/>
                  <c:y val="0.173265910341621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E0-472A-9CFD-BAE19EECFA24}"/>
                </c:ext>
              </c:extLst>
            </c:dLbl>
            <c:dLbl>
              <c:idx val="2"/>
              <c:layout>
                <c:manualLayout>
                  <c:x val="4.1281470479152997E-3"/>
                  <c:y val="-0.116608124901439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E0-472A-9CFD-BAE19EECFA24}"/>
                </c:ext>
              </c:extLst>
            </c:dLbl>
            <c:dLbl>
              <c:idx val="3"/>
              <c:layout>
                <c:manualLayout>
                  <c:x val="-2.1315355895606493E-2"/>
                  <c:y val="-0.103890610592093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0-472A-9CFD-BAE19EECFA24}"/>
                </c:ext>
              </c:extLst>
            </c:dLbl>
            <c:dLbl>
              <c:idx val="4"/>
              <c:layout>
                <c:manualLayout>
                  <c:x val="0.18312899041349329"/>
                  <c:y val="-4.25958314561140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E0-472A-9CFD-BAE19EECFA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'Comparison-Classfication 19'!$C$57:$C$61</c:f>
              <c:strCache>
                <c:ptCount val="5"/>
                <c:pt idx="0">
                  <c:v>Salaries</c:v>
                </c:pt>
                <c:pt idx="1">
                  <c:v>Benefits</c:v>
                </c:pt>
                <c:pt idx="2">
                  <c:v>Operating </c:v>
                </c:pt>
                <c:pt idx="3">
                  <c:v>Travel</c:v>
                </c:pt>
                <c:pt idx="4">
                  <c:v>Capital</c:v>
                </c:pt>
              </c:strCache>
            </c:strRef>
          </c:cat>
          <c:val>
            <c:numRef>
              <c:f>'Comparison-Classfication 19'!$F$57:$F$61</c:f>
              <c:numCache>
                <c:formatCode>_("$"* #,##0_);_("$"* \(#,##0\);_("$"* "-"_);_(@_)</c:formatCode>
                <c:ptCount val="5"/>
                <c:pt idx="0">
                  <c:v>97875958</c:v>
                </c:pt>
                <c:pt idx="1">
                  <c:v>27994526</c:v>
                </c:pt>
                <c:pt idx="2">
                  <c:v>45016274</c:v>
                </c:pt>
                <c:pt idx="3">
                  <c:v>2220890</c:v>
                </c:pt>
                <c:pt idx="4">
                  <c:v>9017169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E0-472A-9CFD-BAE19EECFA24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'Comparison-Classfication 19'!$C$57:$C$61</c:f>
              <c:strCache>
                <c:ptCount val="5"/>
                <c:pt idx="0">
                  <c:v>Salaries</c:v>
                </c:pt>
                <c:pt idx="1">
                  <c:v>Benefits</c:v>
                </c:pt>
                <c:pt idx="2">
                  <c:v>Operating </c:v>
                </c:pt>
                <c:pt idx="3">
                  <c:v>Travel</c:v>
                </c:pt>
                <c:pt idx="4">
                  <c:v>Capital</c:v>
                </c:pt>
              </c:strCache>
            </c:strRef>
          </c:cat>
          <c:val>
            <c:numRef>
              <c:f>'Comparison-Classfication 19'!$H$57:$H$61</c:f>
              <c:numCache>
                <c:formatCode>0.00%</c:formatCode>
                <c:ptCount val="5"/>
                <c:pt idx="0">
                  <c:v>0.53741142811965048</c:v>
                </c:pt>
                <c:pt idx="1">
                  <c:v>0.15371066096939442</c:v>
                </c:pt>
                <c:pt idx="2">
                  <c:v>0.24717265192914373</c:v>
                </c:pt>
                <c:pt idx="3">
                  <c:v>1.2194329342826464E-2</c:v>
                </c:pt>
                <c:pt idx="4">
                  <c:v>4.9510929638984895E-2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E0-472A-9CFD-BAE19EECF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50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842230292376521E-2"/>
          <c:y val="0.14131106071156449"/>
          <c:w val="0.76759740892436179"/>
          <c:h val="0.7371089586327206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A35-4AF8-B0DB-DA8922D7D6A5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A35-4AF8-B0DB-DA8922D7D6A5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A35-4AF8-B0DB-DA8922D7D6A5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A35-4AF8-B0DB-DA8922D7D6A5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A35-4AF8-B0DB-DA8922D7D6A5}"/>
              </c:ext>
            </c:extLst>
          </c:dPt>
          <c:dLbls>
            <c:dLbl>
              <c:idx val="0"/>
              <c:layout>
                <c:manualLayout>
                  <c:x val="-2.2324196293707871E-3"/>
                  <c:y val="0.191959135208463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Salaries  $101,465,780 57.25%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16892204161689"/>
                      <c:h val="0.16595594115357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A35-4AF8-B0DB-DA8922D7D6A5}"/>
                </c:ext>
              </c:extLst>
            </c:dLbl>
            <c:dLbl>
              <c:idx val="1"/>
              <c:layout>
                <c:manualLayout>
                  <c:x val="2.4598182079491399E-2"/>
                  <c:y val="0.161194034526809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Benefits  $29,074,300  16.40%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5-4AF8-B0DB-DA8922D7D6A5}"/>
                </c:ext>
              </c:extLst>
            </c:dLbl>
            <c:dLbl>
              <c:idx val="2"/>
              <c:layout>
                <c:manualLayout>
                  <c:x val="2.2361183127803941E-3"/>
                  <c:y val="-0.112059593639146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35-4AF8-B0DB-DA8922D7D6A5}"/>
                </c:ext>
              </c:extLst>
            </c:dLbl>
            <c:dLbl>
              <c:idx val="3"/>
              <c:layout>
                <c:manualLayout>
                  <c:x val="5.3690616757219832E-2"/>
                  <c:y val="-6.70545926483477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 $2,378,838  1.34%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35-4AF8-B0DB-DA8922D7D6A5}"/>
                </c:ext>
              </c:extLst>
            </c:dLbl>
            <c:dLbl>
              <c:idx val="4"/>
              <c:layout>
                <c:manualLayout>
                  <c:x val="0.23705566483305904"/>
                  <c:y val="-3.9943309050266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Capital  $1,793,628  1.02%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35-4AF8-B0DB-DA8922D7D6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'Comparison-Classfication 19'!$C$66:$C$70</c:f>
              <c:strCache>
                <c:ptCount val="5"/>
                <c:pt idx="0">
                  <c:v>Salaries</c:v>
                </c:pt>
                <c:pt idx="1">
                  <c:v>Benefits</c:v>
                </c:pt>
                <c:pt idx="2">
                  <c:v>Operating</c:v>
                </c:pt>
                <c:pt idx="3">
                  <c:v>Travel</c:v>
                </c:pt>
                <c:pt idx="4">
                  <c:v>Capital</c:v>
                </c:pt>
              </c:strCache>
            </c:strRef>
          </c:cat>
          <c:val>
            <c:numRef>
              <c:f>'Comparison-Classfication 19'!$F$66:$F$70</c:f>
              <c:numCache>
                <c:formatCode>_("$"* #,##0_);_("$"* \(#,##0\);_("$"* "-"_);_(@_)</c:formatCode>
                <c:ptCount val="5"/>
                <c:pt idx="0">
                  <c:v>101465780</c:v>
                </c:pt>
                <c:pt idx="1">
                  <c:v>29074300</c:v>
                </c:pt>
                <c:pt idx="2">
                  <c:v>42518769</c:v>
                </c:pt>
                <c:pt idx="3">
                  <c:v>2378838</c:v>
                </c:pt>
                <c:pt idx="4">
                  <c:v>1793628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5-4AF8-B0DB-DA8922D7D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87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62D-4434-94C3-FE611C7FFB0A}"/>
              </c:ext>
            </c:extLst>
          </c:dPt>
          <c:dLbls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2D-4434-94C3-FE611C7FFB0A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D-4434-94C3-FE611C7FFB0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'Graph 09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'Graph 09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62D-4434-94C3-FE611C7FFB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519181585677754E-2"/>
          <c:y val="6.8856334240574274E-2"/>
          <c:w val="0.93248081841432229"/>
          <c:h val="0.9311436657594258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543-4138-BDC4-7ACF5148A5BC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0543-4138-BDC4-7ACF5148A5BC}"/>
              </c:ext>
            </c:extLst>
          </c:dPt>
          <c:dPt>
            <c:idx val="2"/>
            <c:bubble3D val="0"/>
            <c:spPr>
              <a:solidFill>
                <a:srgbClr val="003F75"/>
              </a:solidFill>
            </c:spPr>
            <c:extLst>
              <c:ext xmlns:c16="http://schemas.microsoft.com/office/drawing/2014/chart" uri="{C3380CC4-5D6E-409C-BE32-E72D297353CC}">
                <c16:uniqueId val="{00000005-0543-4138-BDC4-7ACF5148A5BC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0543-4138-BDC4-7ACF5148A5B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0543-4138-BDC4-7ACF5148A5BC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0543-4138-BDC4-7ACF5148A5BC}"/>
              </c:ext>
            </c:extLst>
          </c:dPt>
          <c:dPt>
            <c:idx val="6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D-0543-4138-BDC4-7ACF5148A5BC}"/>
              </c:ext>
            </c:extLst>
          </c:dPt>
          <c:dLbls>
            <c:dLbl>
              <c:idx val="0"/>
              <c:layout>
                <c:manualLayout>
                  <c:x val="-8.8654383031811723E-2"/>
                  <c:y val="-9.3494339911555827E-2"/>
                </c:manualLayout>
              </c:layout>
              <c:tx>
                <c:rich>
                  <a:bodyPr/>
                  <a:lstStyle/>
                  <a:p>
                    <a:fld id="{8D78DE33-9962-48A0-8F17-598123FD40B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FD06E613-8BA2-4D1D-996E-186393D15D96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26.40%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43-4138-BDC4-7ACF5148A5BC}"/>
                </c:ext>
              </c:extLst>
            </c:dLbl>
            <c:dLbl>
              <c:idx val="1"/>
              <c:layout>
                <c:manualLayout>
                  <c:x val="8.4432745744581327E-3"/>
                  <c:y val="8.88196229159780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3-4138-BDC4-7ACF5148A5BC}"/>
                </c:ext>
              </c:extLst>
            </c:dLbl>
            <c:dLbl>
              <c:idx val="2"/>
              <c:layout>
                <c:manualLayout>
                  <c:x val="0.25118748921190825"/>
                  <c:y val="6.6964852385453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Fees
 $27,915,959 
15.19%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43-4138-BDC4-7ACF5148A5BC}"/>
                </c:ext>
              </c:extLst>
            </c:dLbl>
            <c:dLbl>
              <c:idx val="3"/>
              <c:layout>
                <c:manualLayout>
                  <c:x val="0"/>
                  <c:y val="0.315543213157524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43-4138-BDC4-7ACF5148A5BC}"/>
                </c:ext>
              </c:extLst>
            </c:dLbl>
            <c:dLbl>
              <c:idx val="4"/>
              <c:layout>
                <c:manualLayout>
                  <c:x val="1.750085587127696E-3"/>
                  <c:y val="-0.282859929588168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3-4138-BDC4-7ACF5148A5BC}"/>
                </c:ext>
              </c:extLst>
            </c:dLbl>
            <c:dLbl>
              <c:idx val="5"/>
              <c:layout>
                <c:manualLayout>
                  <c:x val="0.10577296252290715"/>
                  <c:y val="-0.12999769294823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Carryover Allocations
 $14,609,914 
7.96%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3-4138-BDC4-7ACF5148A5BC}"/>
                </c:ext>
              </c:extLst>
            </c:dLbl>
            <c:dLbl>
              <c:idx val="6"/>
              <c:layout>
                <c:manualLayout>
                  <c:x val="0.19302930100489357"/>
                  <c:y val="-1.42814730282466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Carryover Allocations
 $22,249,271 
12.39%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3-4138-BDC4-7ACF5148A5BC}"/>
                </c:ext>
              </c:extLst>
            </c:dLbl>
            <c:numFmt formatCode="0.00%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sz="125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 16'!$B$53:$B$58</c:f>
              <c:strCache>
                <c:ptCount val="6"/>
                <c:pt idx="0">
                  <c:v>State Appropriations</c:v>
                </c:pt>
                <c:pt idx="1">
                  <c:v>Tuition</c:v>
                </c:pt>
                <c:pt idx="2">
                  <c:v>Fees</c:v>
                </c:pt>
                <c:pt idx="3">
                  <c:v>Other Revenues</c:v>
                </c:pt>
                <c:pt idx="4">
                  <c:v>Local Taxes</c:v>
                </c:pt>
                <c:pt idx="5">
                  <c:v>Carryover Allocations</c:v>
                </c:pt>
              </c:strCache>
            </c:strRef>
          </c:cat>
          <c:val>
            <c:numRef>
              <c:f>'Graph 16'!$D$53:$D$58</c:f>
              <c:numCache>
                <c:formatCode>_("$"* #,##0_);_("$"* \(#,##0\);_("$"* "-"_);_(@_)</c:formatCode>
                <c:ptCount val="6"/>
                <c:pt idx="0">
                  <c:v>48551086</c:v>
                </c:pt>
                <c:pt idx="1">
                  <c:v>34347564</c:v>
                </c:pt>
                <c:pt idx="2">
                  <c:v>27915959</c:v>
                </c:pt>
                <c:pt idx="3">
                  <c:v>7870236</c:v>
                </c:pt>
                <c:pt idx="4">
                  <c:v>50516741</c:v>
                </c:pt>
                <c:pt idx="5">
                  <c:v>14609914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3-4138-BDC4-7ACF5148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10951320904907E-2"/>
          <c:y val="0.15060561257223984"/>
          <c:w val="0.78130651319542921"/>
          <c:h val="0.758700685754118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73F9-44E9-9DA0-AF21D0AA7F69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73F9-44E9-9DA0-AF21D0AA7F69}"/>
              </c:ext>
            </c:extLst>
          </c:dPt>
          <c:dPt>
            <c:idx val="2"/>
            <c:bubble3D val="0"/>
            <c:spPr>
              <a:solidFill>
                <a:srgbClr val="003F75"/>
              </a:solidFill>
            </c:spPr>
            <c:extLst>
              <c:ext xmlns:c16="http://schemas.microsoft.com/office/drawing/2014/chart" uri="{C3380CC4-5D6E-409C-BE32-E72D297353CC}">
                <c16:uniqueId val="{00000005-73F9-44E9-9DA0-AF21D0AA7F69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73F9-44E9-9DA0-AF21D0AA7F6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73F9-44E9-9DA0-AF21D0AA7F69}"/>
              </c:ext>
            </c:extLst>
          </c:dPt>
          <c:dPt>
            <c:idx val="5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B-73F9-44E9-9DA0-AF21D0AA7F69}"/>
              </c:ext>
            </c:extLst>
          </c:dPt>
          <c:dLbls>
            <c:dLbl>
              <c:idx val="0"/>
              <c:layout>
                <c:manualLayout>
                  <c:x val="2.6975494832165419E-2"/>
                  <c:y val="-0.1387396025720165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9-44E9-9DA0-AF21D0AA7F69}"/>
                </c:ext>
              </c:extLst>
            </c:dLbl>
            <c:dLbl>
              <c:idx val="1"/>
              <c:layout>
                <c:manualLayout>
                  <c:x val="5.1157782992344573E-2"/>
                  <c:y val="9.39702680446687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9-44E9-9DA0-AF21D0AA7F69}"/>
                </c:ext>
              </c:extLst>
            </c:dLbl>
            <c:dLbl>
              <c:idx val="2"/>
              <c:layout>
                <c:manualLayout>
                  <c:x val="0.207909035250952"/>
                  <c:y val="0.117538806507130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9-44E9-9DA0-AF21D0AA7F69}"/>
                </c:ext>
              </c:extLst>
            </c:dLbl>
            <c:dLbl>
              <c:idx val="3"/>
              <c:layout>
                <c:manualLayout>
                  <c:x val="7.1305038917350017E-2"/>
                  <c:y val="0.160741640133735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9-44E9-9DA0-AF21D0AA7F69}"/>
                </c:ext>
              </c:extLst>
            </c:dLbl>
            <c:dLbl>
              <c:idx val="4"/>
              <c:layout>
                <c:manualLayout>
                  <c:x val="4.8067694682717267E-3"/>
                  <c:y val="0.2226247122089641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9-44E9-9DA0-AF21D0AA7F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9-44E9-9DA0-AF21D0AA7F69}"/>
                </c:ext>
              </c:extLst>
            </c:dLbl>
            <c:dLbl>
              <c:idx val="6"/>
              <c:layout>
                <c:manualLayout>
                  <c:x val="0.2109496182008605"/>
                  <c:y val="-4.7850994913589275E-2"/>
                </c:manualLayout>
              </c:layout>
              <c:tx>
                <c:rich>
                  <a:bodyPr/>
                  <a:lstStyle/>
                  <a:p>
                    <a:fld id="{73B95637-056D-46CD-93AB-E8DE3DBD02F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224EAA20-7CCC-4B7D-ADFD-7AA54F92795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14.04%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3F9-44E9-9DA0-AF21D0AA7F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>
                    <a:latin typeface="Times New Roman" panose="02020603050405020304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 Compare 16'!$C$61:$C$67</c:f>
              <c:strCache>
                <c:ptCount val="7"/>
                <c:pt idx="0">
                  <c:v>State Appropriations</c:v>
                </c:pt>
                <c:pt idx="1">
                  <c:v>Tuition</c:v>
                </c:pt>
                <c:pt idx="2">
                  <c:v>Fees</c:v>
                </c:pt>
                <c:pt idx="3">
                  <c:v>Other Revenues</c:v>
                </c:pt>
                <c:pt idx="4">
                  <c:v>Local Taxes</c:v>
                </c:pt>
                <c:pt idx="5">
                  <c:v>M&amp;O Tax Bond Program 2013</c:v>
                </c:pt>
                <c:pt idx="6">
                  <c:v>Carryover Allocations</c:v>
                </c:pt>
              </c:strCache>
            </c:strRef>
          </c:cat>
          <c:val>
            <c:numRef>
              <c:f>'Graph Compare 16'!$F$61:$F$67</c:f>
              <c:numCache>
                <c:formatCode>_("$"* #,##0_);_("$"* \(#,##0\);_("$"* "-"_);_(@_)</c:formatCode>
                <c:ptCount val="7"/>
                <c:pt idx="0">
                  <c:v>48450491</c:v>
                </c:pt>
                <c:pt idx="1">
                  <c:v>33653172</c:v>
                </c:pt>
                <c:pt idx="2">
                  <c:v>27669015</c:v>
                </c:pt>
                <c:pt idx="3">
                  <c:v>6672998</c:v>
                </c:pt>
                <c:pt idx="4">
                  <c:v>48691317</c:v>
                </c:pt>
                <c:pt idx="5">
                  <c:v>0</c:v>
                </c:pt>
                <c:pt idx="6">
                  <c:v>26946624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3F9-44E9-9DA0-AF21D0AA7F69}"/>
            </c:ext>
          </c:extLst>
        </c:ser>
        <c:ser>
          <c:idx val="1"/>
          <c:order val="1"/>
          <c:cat>
            <c:strRef>
              <c:f>'Graph Compare 16'!$C$61:$C$67</c:f>
              <c:strCache>
                <c:ptCount val="7"/>
                <c:pt idx="0">
                  <c:v>State Appropriations</c:v>
                </c:pt>
                <c:pt idx="1">
                  <c:v>Tuition</c:v>
                </c:pt>
                <c:pt idx="2">
                  <c:v>Fees</c:v>
                </c:pt>
                <c:pt idx="3">
                  <c:v>Other Revenues</c:v>
                </c:pt>
                <c:pt idx="4">
                  <c:v>Local Taxes</c:v>
                </c:pt>
                <c:pt idx="5">
                  <c:v>M&amp;O Tax Bond Program 2013</c:v>
                </c:pt>
                <c:pt idx="6">
                  <c:v>Carryover Allocations</c:v>
                </c:pt>
              </c:strCache>
            </c:strRef>
          </c:cat>
          <c:val>
            <c:numRef>
              <c:f>'Graph Compare 16'!$H$61:$H$67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F9-44E9-9DA0-AF21D0AA7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10951320904907E-2"/>
          <c:y val="0.15060561257223992"/>
          <c:w val="0.78130651319542921"/>
          <c:h val="0.75870068575411864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10951320904907E-2"/>
          <c:y val="0.15060561257223984"/>
          <c:w val="0.78130651319542921"/>
          <c:h val="0.758700685754118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E296-4A28-AEEB-4386D6782D45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E296-4A28-AEEB-4386D6782D45}"/>
              </c:ext>
            </c:extLst>
          </c:dPt>
          <c:dPt>
            <c:idx val="2"/>
            <c:bubble3D val="0"/>
            <c:spPr>
              <a:solidFill>
                <a:srgbClr val="003F75"/>
              </a:solidFill>
            </c:spPr>
            <c:extLst>
              <c:ext xmlns:c16="http://schemas.microsoft.com/office/drawing/2014/chart" uri="{C3380CC4-5D6E-409C-BE32-E72D297353CC}">
                <c16:uniqueId val="{00000005-E296-4A28-AEEB-4386D6782D45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E296-4A28-AEEB-4386D6782D45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E296-4A28-AEEB-4386D6782D45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296-4A28-AEEB-4386D6782D45}"/>
              </c:ext>
            </c:extLst>
          </c:dPt>
          <c:dPt>
            <c:idx val="6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D-E296-4A28-AEEB-4386D6782D45}"/>
              </c:ext>
            </c:extLst>
          </c:dPt>
          <c:dLbls>
            <c:dLbl>
              <c:idx val="0"/>
              <c:layout>
                <c:manualLayout>
                  <c:x val="1.2779552715654953E-2"/>
                  <c:y val="-0.119948078708965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State Appropriations
 $48,551,086 
26.40%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6-4A28-AEEB-4386D6782D45}"/>
                </c:ext>
              </c:extLst>
            </c:dLbl>
            <c:dLbl>
              <c:idx val="1"/>
              <c:layout>
                <c:manualLayout>
                  <c:x val="1.7992398087998178E-2"/>
                  <c:y val="8.0834444708620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6-4A28-AEEB-4386D6782D45}"/>
                </c:ext>
              </c:extLst>
            </c:dLbl>
            <c:dLbl>
              <c:idx val="2"/>
              <c:layout>
                <c:manualLayout>
                  <c:x val="0.2023385438218864"/>
                  <c:y val="0.149102149929969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96-4A28-AEEB-4386D6782D45}"/>
                </c:ext>
              </c:extLst>
            </c:dLbl>
            <c:dLbl>
              <c:idx val="3"/>
              <c:layout>
                <c:manualLayout>
                  <c:x val="0"/>
                  <c:y val="0.161668872828767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96-4A28-AEEB-4386D6782D45}"/>
                </c:ext>
              </c:extLst>
            </c:dLbl>
            <c:dLbl>
              <c:idx val="4"/>
              <c:layout>
                <c:manualLayout>
                  <c:x val="2.2816169446617472E-4"/>
                  <c:y val="-0.276114467265095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96-4A28-AEEB-4386D6782D45}"/>
                </c:ext>
              </c:extLst>
            </c:dLbl>
            <c:dLbl>
              <c:idx val="5"/>
              <c:layout>
                <c:manualLayout>
                  <c:x val="0.1110612168836986"/>
                  <c:y val="-0.174848133912980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Carryover Allocations
 $14,609,914 
7.96%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96-4A28-AEEB-4386D6782D45}"/>
                </c:ext>
              </c:extLst>
            </c:dLbl>
            <c:dLbl>
              <c:idx val="6"/>
              <c:layout>
                <c:manualLayout>
                  <c:x val="0.17666621582507613"/>
                  <c:y val="-5.2492002724771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Carryover Allocations
 $22,249,271 
12.39%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96-4A28-AEEB-4386D6782D45}"/>
                </c:ext>
              </c:extLst>
            </c:dLbl>
            <c:numFmt formatCode="0.00%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 Compare 16'!$C$73:$C$78</c:f>
              <c:strCache>
                <c:ptCount val="6"/>
                <c:pt idx="0">
                  <c:v>State Appropriations</c:v>
                </c:pt>
                <c:pt idx="1">
                  <c:v>Tuition</c:v>
                </c:pt>
                <c:pt idx="2">
                  <c:v>Fees</c:v>
                </c:pt>
                <c:pt idx="3">
                  <c:v>Other Revenues</c:v>
                </c:pt>
                <c:pt idx="4">
                  <c:v>Local Taxes</c:v>
                </c:pt>
                <c:pt idx="5">
                  <c:v>Fund Balance (Carryover)</c:v>
                </c:pt>
              </c:strCache>
            </c:strRef>
          </c:cat>
          <c:val>
            <c:numRef>
              <c:f>'Graph Compare 16'!$F$73:$F$78</c:f>
              <c:numCache>
                <c:formatCode>_("$"* #,##0_);_("$"* \(#,##0\);_("$"* "-"_);_(@_)</c:formatCode>
                <c:ptCount val="6"/>
                <c:pt idx="0">
                  <c:v>48551086</c:v>
                </c:pt>
                <c:pt idx="1">
                  <c:v>34347564</c:v>
                </c:pt>
                <c:pt idx="2">
                  <c:v>27915959</c:v>
                </c:pt>
                <c:pt idx="3">
                  <c:v>7870236</c:v>
                </c:pt>
                <c:pt idx="4">
                  <c:v>50516741</c:v>
                </c:pt>
                <c:pt idx="5">
                  <c:v>14609914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96-4A28-AEEB-4386D678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42669483387752"/>
          <c:y val="0.11299402468308579"/>
          <c:w val="0.81841490301517184"/>
          <c:h val="0.79027732171773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BF79-43DB-8C60-68A57D0CC6C8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BF79-43DB-8C60-68A57D0CC6C8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F79-43DB-8C60-68A57D0CC6C8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BF79-43DB-8C60-68A57D0CC6C8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BF79-43DB-8C60-68A57D0CC6C8}"/>
              </c:ext>
            </c:extLst>
          </c:dPt>
          <c:dPt>
            <c:idx val="5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B-BF79-43DB-8C60-68A57D0CC6C8}"/>
              </c:ext>
            </c:extLst>
          </c:dPt>
          <c:dLbls>
            <c:dLbl>
              <c:idx val="0"/>
              <c:layout>
                <c:manualLayout>
                  <c:x val="-7.4222974582137807E-2"/>
                  <c:y val="-0.44791591547199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Instruction
 $88,995,951
50.21%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9-43DB-8C60-68A57D0CC6C8}"/>
                </c:ext>
              </c:extLst>
            </c:dLbl>
            <c:dLbl>
              <c:idx val="1"/>
              <c:layout>
                <c:manualLayout>
                  <c:x val="5.0100507842943329E-2"/>
                  <c:y val="2.12201547191556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9-43DB-8C60-68A57D0CC6C8}"/>
                </c:ext>
              </c:extLst>
            </c:dLbl>
            <c:dLbl>
              <c:idx val="2"/>
              <c:layout>
                <c:manualLayout>
                  <c:x val="-4.2678210384729236E-2"/>
                  <c:y val="4.77453481181001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9-43DB-8C60-68A57D0CC6C8}"/>
                </c:ext>
              </c:extLst>
            </c:dLbl>
            <c:dLbl>
              <c:idx val="3"/>
              <c:layout>
                <c:manualLayout>
                  <c:x val="0"/>
                  <c:y val="9.13363490990159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9-43DB-8C60-68A57D0CC6C8}"/>
                </c:ext>
              </c:extLst>
            </c:dLbl>
            <c:dLbl>
              <c:idx val="4"/>
              <c:layout>
                <c:manualLayout>
                  <c:x val="5.3811656572049907E-2"/>
                  <c:y val="-0.2437965886356440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9-43DB-8C60-68A57D0CC6C8}"/>
                </c:ext>
              </c:extLst>
            </c:dLbl>
            <c:dLbl>
              <c:idx val="5"/>
              <c:layout>
                <c:manualLayout>
                  <c:x val="9.4634000375790339E-2"/>
                  <c:y val="-2.35261685426140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Operation &amp; Maintenance
 $27,381,665
15.46%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9-43DB-8C60-68A57D0CC6C8}"/>
                </c:ext>
              </c:extLst>
            </c:dLbl>
            <c:numFmt formatCode="0.00%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'Exp by Function 19'!$A$52:$A$57</c:f>
              <c:strCache>
                <c:ptCount val="6"/>
                <c:pt idx="0">
                  <c:v>Instruction</c:v>
                </c:pt>
                <c:pt idx="1">
                  <c:v>Public Service</c:v>
                </c:pt>
                <c:pt idx="2">
                  <c:v>Academic Support</c:v>
                </c:pt>
                <c:pt idx="3">
                  <c:v>Student Services</c:v>
                </c:pt>
                <c:pt idx="4">
                  <c:v>Institutional Support</c:v>
                </c:pt>
                <c:pt idx="5">
                  <c:v>Operation &amp; Maintenance</c:v>
                </c:pt>
              </c:strCache>
            </c:strRef>
          </c:cat>
          <c:val>
            <c:numRef>
              <c:f>'Exp by Function 19'!$D$52:$D$57</c:f>
              <c:numCache>
                <c:formatCode>_("$"* #,##0_);_("$"* \(#,##0\);_("$"* "-"_);_(@_)</c:formatCode>
                <c:ptCount val="6"/>
                <c:pt idx="0">
                  <c:v>88995951</c:v>
                </c:pt>
                <c:pt idx="1">
                  <c:v>1204381</c:v>
                </c:pt>
                <c:pt idx="2">
                  <c:v>21132823</c:v>
                </c:pt>
                <c:pt idx="3">
                  <c:v>13487059</c:v>
                </c:pt>
                <c:pt idx="4">
                  <c:v>25029436</c:v>
                </c:pt>
                <c:pt idx="5">
                  <c:v>27381665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79-43DB-8C60-68A57D0CC6C8}"/>
            </c:ext>
          </c:extLst>
        </c:ser>
        <c:ser>
          <c:idx val="1"/>
          <c:order val="1"/>
          <c:cat>
            <c:strRef>
              <c:f>'Exp by Function 19'!$A$52:$A$57</c:f>
              <c:strCache>
                <c:ptCount val="6"/>
                <c:pt idx="0">
                  <c:v>Instruction</c:v>
                </c:pt>
                <c:pt idx="1">
                  <c:v>Public Service</c:v>
                </c:pt>
                <c:pt idx="2">
                  <c:v>Academic Support</c:v>
                </c:pt>
                <c:pt idx="3">
                  <c:v>Student Services</c:v>
                </c:pt>
                <c:pt idx="4">
                  <c:v>Institutional Support</c:v>
                </c:pt>
                <c:pt idx="5">
                  <c:v>Operation &amp; Maintenance</c:v>
                </c:pt>
              </c:strCache>
            </c:strRef>
          </c:cat>
          <c:val>
            <c:numRef>
              <c:f>'Exp by Function 19'!$F$52:$F$57</c:f>
              <c:numCache>
                <c:formatCode>0.00%</c:formatCode>
                <c:ptCount val="6"/>
                <c:pt idx="0">
                  <c:v>0.50214574664753797</c:v>
                </c:pt>
                <c:pt idx="1">
                  <c:v>6.7955315910170839E-3</c:v>
                </c:pt>
                <c:pt idx="2">
                  <c:v>0.1192386514764617</c:v>
                </c:pt>
                <c:pt idx="3">
                  <c:v>7.6098622864700857E-2</c:v>
                </c:pt>
                <c:pt idx="4">
                  <c:v>0.14122468142833561</c:v>
                </c:pt>
                <c:pt idx="5">
                  <c:v>0.15459676599194672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79-43DB-8C60-68A57D0C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11937612477485"/>
          <c:y val="0.15578015838725812"/>
          <c:w val="0.76591205521565131"/>
          <c:h val="0.735931652463840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909-456C-9C2B-555A9A8213C0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C909-456C-9C2B-555A9A8213C0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909-456C-9C2B-555A9A8213C0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C909-456C-9C2B-555A9A8213C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C909-456C-9C2B-555A9A8213C0}"/>
              </c:ext>
            </c:extLst>
          </c:dPt>
          <c:dPt>
            <c:idx val="5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B-C909-456C-9C2B-555A9A8213C0}"/>
              </c:ext>
            </c:extLst>
          </c:dPt>
          <c:dLbls>
            <c:dLbl>
              <c:idx val="0"/>
              <c:layout>
                <c:manualLayout>
                  <c:x val="-4.715883505037078E-2"/>
                  <c:y val="-0.42826752634181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9-456C-9C2B-555A9A8213C0}"/>
                </c:ext>
              </c:extLst>
            </c:dLbl>
            <c:dLbl>
              <c:idx val="1"/>
              <c:layout>
                <c:manualLayout>
                  <c:x val="0.14747887865603387"/>
                  <c:y val="5.46980250419517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9-456C-9C2B-555A9A8213C0}"/>
                </c:ext>
              </c:extLst>
            </c:dLbl>
            <c:dLbl>
              <c:idx val="2"/>
              <c:layout>
                <c:manualLayout>
                  <c:x val="-1.4359412635149001E-2"/>
                  <c:y val="6.90535965612994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09-456C-9C2B-555A9A8213C0}"/>
                </c:ext>
              </c:extLst>
            </c:dLbl>
            <c:dLbl>
              <c:idx val="3"/>
              <c:layout>
                <c:manualLayout>
                  <c:x val="9.4557059275456406E-5"/>
                  <c:y val="5.64722887899881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09-456C-9C2B-555A9A8213C0}"/>
                </c:ext>
              </c:extLst>
            </c:dLbl>
            <c:dLbl>
              <c:idx val="4"/>
              <c:layout>
                <c:manualLayout>
                  <c:x val="1.2957347004824834E-2"/>
                  <c:y val="-0.217741680650574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09-456C-9C2B-555A9A8213C0}"/>
                </c:ext>
              </c:extLst>
            </c:dLbl>
            <c:dLbl>
              <c:idx val="5"/>
              <c:layout>
                <c:manualLayout>
                  <c:x val="0.25857633542820235"/>
                  <c:y val="-5.23856976894281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Operation &amp; Maintenance
 $27,699,636 
15.21%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09-456C-9C2B-555A9A8213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'Comparison-Function 19'!$C$60:$C$65</c:f>
              <c:strCache>
                <c:ptCount val="6"/>
                <c:pt idx="0">
                  <c:v>Instruction</c:v>
                </c:pt>
                <c:pt idx="1">
                  <c:v>Public Service</c:v>
                </c:pt>
                <c:pt idx="2">
                  <c:v>Academic Support</c:v>
                </c:pt>
                <c:pt idx="3">
                  <c:v>Student Services</c:v>
                </c:pt>
                <c:pt idx="4">
                  <c:v>Institutional Support</c:v>
                </c:pt>
                <c:pt idx="5">
                  <c:v>Operation &amp; Maintenance</c:v>
                </c:pt>
              </c:strCache>
            </c:strRef>
          </c:cat>
          <c:val>
            <c:numRef>
              <c:f>'Comparison-Function 19'!$F$60:$F$65</c:f>
              <c:numCache>
                <c:formatCode>_("$"* #,##0_);_("$"* \(#,##0\);_("$"* "-"_);_(@_)</c:formatCode>
                <c:ptCount val="6"/>
                <c:pt idx="0">
                  <c:v>92170395</c:v>
                </c:pt>
                <c:pt idx="1">
                  <c:v>1745247</c:v>
                </c:pt>
                <c:pt idx="2">
                  <c:v>20164914</c:v>
                </c:pt>
                <c:pt idx="3">
                  <c:v>12861746</c:v>
                </c:pt>
                <c:pt idx="4">
                  <c:v>27482879</c:v>
                </c:pt>
                <c:pt idx="5">
                  <c:v>27699636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09-456C-9C2B-555A9A8213C0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'Comparison-Function 19'!$C$60:$C$65</c:f>
              <c:strCache>
                <c:ptCount val="6"/>
                <c:pt idx="0">
                  <c:v>Instruction</c:v>
                </c:pt>
                <c:pt idx="1">
                  <c:v>Public Service</c:v>
                </c:pt>
                <c:pt idx="2">
                  <c:v>Academic Support</c:v>
                </c:pt>
                <c:pt idx="3">
                  <c:v>Student Services</c:v>
                </c:pt>
                <c:pt idx="4">
                  <c:v>Institutional Support</c:v>
                </c:pt>
                <c:pt idx="5">
                  <c:v>Operation &amp; Maintenance</c:v>
                </c:pt>
              </c:strCache>
            </c:strRef>
          </c:cat>
          <c:val>
            <c:numRef>
              <c:f>'Comparison-Function 19'!$H$60:$H$65</c:f>
              <c:numCache>
                <c:formatCode>0.00%</c:formatCode>
                <c:ptCount val="6"/>
                <c:pt idx="0">
                  <c:v>0.50608366568736207</c:v>
                </c:pt>
                <c:pt idx="1">
                  <c:v>9.5826973432181946E-3</c:v>
                </c:pt>
                <c:pt idx="2">
                  <c:v>0.11072029793721083</c:v>
                </c:pt>
                <c:pt idx="3">
                  <c:v>7.0620501982439882E-2</c:v>
                </c:pt>
                <c:pt idx="4">
                  <c:v>0.15090134037032416</c:v>
                </c:pt>
                <c:pt idx="5">
                  <c:v>0.15199149667944487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09-456C-9C2B-555A9A8213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50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17400280031802"/>
          <c:y val="0.14003852307306208"/>
          <c:w val="0.77387670992184199"/>
          <c:h val="0.749193713335651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D2E-4E62-A3D7-306E0453959C}"/>
              </c:ext>
            </c:extLst>
          </c:dPt>
          <c:dPt>
            <c:idx val="1"/>
            <c:bubble3D val="0"/>
            <c:spPr>
              <a:solidFill>
                <a:srgbClr val="009900"/>
              </a:solidFill>
            </c:spPr>
            <c:extLst>
              <c:ext xmlns:c16="http://schemas.microsoft.com/office/drawing/2014/chart" uri="{C3380CC4-5D6E-409C-BE32-E72D297353CC}">
                <c16:uniqueId val="{00000003-8D2E-4E62-A3D7-306E0453959C}"/>
              </c:ext>
            </c:extLst>
          </c:dPt>
          <c:dPt>
            <c:idx val="2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D2E-4E62-A3D7-306E0453959C}"/>
              </c:ext>
            </c:extLst>
          </c:dPt>
          <c:dPt>
            <c:idx val="3"/>
            <c:bubble3D val="0"/>
            <c:spPr>
              <a:solidFill>
                <a:srgbClr val="FF3FAD"/>
              </a:solidFill>
            </c:spPr>
            <c:extLst>
              <c:ext xmlns:c16="http://schemas.microsoft.com/office/drawing/2014/chart" uri="{C3380CC4-5D6E-409C-BE32-E72D297353CC}">
                <c16:uniqueId val="{00000007-8D2E-4E62-A3D7-306E0453959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8D2E-4E62-A3D7-306E0453959C}"/>
              </c:ext>
            </c:extLst>
          </c:dPt>
          <c:dPt>
            <c:idx val="5"/>
            <c:bubble3D val="0"/>
            <c:spPr>
              <a:solidFill>
                <a:srgbClr val="4AAAB4"/>
              </a:solidFill>
            </c:spPr>
            <c:extLst>
              <c:ext xmlns:c16="http://schemas.microsoft.com/office/drawing/2014/chart" uri="{C3380CC4-5D6E-409C-BE32-E72D297353CC}">
                <c16:uniqueId val="{0000000B-8D2E-4E62-A3D7-306E0453959C}"/>
              </c:ext>
            </c:extLst>
          </c:dPt>
          <c:dLbls>
            <c:dLbl>
              <c:idx val="0"/>
              <c:layout>
                <c:manualLayout>
                  <c:x val="-3.6083217824791278E-2"/>
                  <c:y val="-0.41260200121914431"/>
                </c:manualLayout>
              </c:layout>
              <c:tx>
                <c:rich>
                  <a:bodyPr/>
                  <a:lstStyle/>
                  <a:p>
                    <a:r>
                      <a:rPr lang="en-US" sz="1400" baseline="0"/>
                      <a:t>Instruction
 $88,995,951
50.21%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E-4E62-A3D7-306E0453959C}"/>
                </c:ext>
              </c:extLst>
            </c:dLbl>
            <c:dLbl>
              <c:idx val="1"/>
              <c:layout>
                <c:manualLayout>
                  <c:x val="0.18046967963049132"/>
                  <c:y val="7.48648493665476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2E-4E62-A3D7-306E0453959C}"/>
                </c:ext>
              </c:extLst>
            </c:dLbl>
            <c:dLbl>
              <c:idx val="2"/>
              <c:layout>
                <c:manualLayout>
                  <c:x val="-3.3056527015391472E-3"/>
                  <c:y val="7.14976701146249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2E-4E62-A3D7-306E0453959C}"/>
                </c:ext>
              </c:extLst>
            </c:dLbl>
            <c:dLbl>
              <c:idx val="3"/>
              <c:layout>
                <c:manualLayout>
                  <c:x val="1.3601936941457524E-3"/>
                  <c:y val="3.931819038761248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2E-4E62-A3D7-306E0453959C}"/>
                </c:ext>
              </c:extLst>
            </c:dLbl>
            <c:dLbl>
              <c:idx val="4"/>
              <c:layout>
                <c:manualLayout>
                  <c:x val="6.3918719969366294E-2"/>
                  <c:y val="-0.2555802168694384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2E-4E62-A3D7-306E0453959C}"/>
                </c:ext>
              </c:extLst>
            </c:dLbl>
            <c:dLbl>
              <c:idx val="5"/>
              <c:layout>
                <c:manualLayout>
                  <c:x val="0.17052371125674337"/>
                  <c:y val="-5.9181720061837022E-2"/>
                </c:manualLayout>
              </c:layout>
              <c:tx>
                <c:rich>
                  <a:bodyPr/>
                  <a:lstStyle/>
                  <a:p>
                    <a:r>
                      <a:rPr lang="en-US" sz="1400" baseline="0"/>
                      <a:t>Operation &amp; Maintenance
 $27,381,665 
15.46%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2E-4E62-A3D7-306E0453959C}"/>
                </c:ext>
              </c:extLst>
            </c:dLbl>
            <c:numFmt formatCode="0.00%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400" baseline="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'Comparison-Function 19'!$C$70:$C$75</c:f>
              <c:strCache>
                <c:ptCount val="6"/>
                <c:pt idx="0">
                  <c:v>Instruction</c:v>
                </c:pt>
                <c:pt idx="1">
                  <c:v>Public Service</c:v>
                </c:pt>
                <c:pt idx="2">
                  <c:v>Academic Support</c:v>
                </c:pt>
                <c:pt idx="3">
                  <c:v>Student Services</c:v>
                </c:pt>
                <c:pt idx="4">
                  <c:v>Institutional Support</c:v>
                </c:pt>
                <c:pt idx="5">
                  <c:v>Operation &amp; Maintenance</c:v>
                </c:pt>
              </c:strCache>
            </c:strRef>
          </c:cat>
          <c:val>
            <c:numRef>
              <c:f>'Comparison-Function 19'!$F$70:$F$75</c:f>
              <c:numCache>
                <c:formatCode>_("$"* #,##0_);_("$"* \(#,##0\);_("$"* "-"_);_(@_)</c:formatCode>
                <c:ptCount val="6"/>
                <c:pt idx="0">
                  <c:v>88995951</c:v>
                </c:pt>
                <c:pt idx="1">
                  <c:v>1204381</c:v>
                </c:pt>
                <c:pt idx="2">
                  <c:v>21132823</c:v>
                </c:pt>
                <c:pt idx="3">
                  <c:v>13487059</c:v>
                </c:pt>
                <c:pt idx="4">
                  <c:v>25029436</c:v>
                </c:pt>
                <c:pt idx="5">
                  <c:v>27381665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2E-4E62-A3D7-306E0453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21</xdr:row>
      <xdr:rowOff>31750</xdr:rowOff>
    </xdr:from>
    <xdr:to>
      <xdr:col>6</xdr:col>
      <xdr:colOff>1714499</xdr:colOff>
      <xdr:row>48</xdr:row>
      <xdr:rowOff>3</xdr:rowOff>
    </xdr:to>
    <xdr:graphicFrame macro="">
      <xdr:nvGraphicFramePr>
        <xdr:cNvPr id="2" name="Chart 1" descr="Graph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28575</xdr:rowOff>
    </xdr:from>
    <xdr:to>
      <xdr:col>7</xdr:col>
      <xdr:colOff>0</xdr:colOff>
      <xdr:row>34</xdr:row>
      <xdr:rowOff>123825</xdr:rowOff>
    </xdr:to>
    <xdr:graphicFrame macro="">
      <xdr:nvGraphicFramePr>
        <xdr:cNvPr id="3" name="Chart 2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1587500</xdr:colOff>
      <xdr:row>21</xdr:row>
      <xdr:rowOff>211666</xdr:rowOff>
    </xdr:from>
    <xdr:to>
      <xdr:col>6</xdr:col>
      <xdr:colOff>47625</xdr:colOff>
      <xdr:row>47</xdr:row>
      <xdr:rowOff>57150</xdr:rowOff>
    </xdr:to>
    <xdr:graphicFrame macro="">
      <xdr:nvGraphicFramePr>
        <xdr:cNvPr id="4" name="Chart 3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11</xdr:row>
      <xdr:rowOff>6352</xdr:rowOff>
    </xdr:from>
    <xdr:to>
      <xdr:col>5</xdr:col>
      <xdr:colOff>44448</xdr:colOff>
      <xdr:row>29</xdr:row>
      <xdr:rowOff>50801</xdr:rowOff>
    </xdr:to>
    <xdr:graphicFrame macro="">
      <xdr:nvGraphicFramePr>
        <xdr:cNvPr id="2" name="Chart 1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1079500</xdr:colOff>
      <xdr:row>7</xdr:row>
      <xdr:rowOff>63500</xdr:rowOff>
    </xdr:from>
    <xdr:to>
      <xdr:col>14</xdr:col>
      <xdr:colOff>215900</xdr:colOff>
      <xdr:row>25</xdr:row>
      <xdr:rowOff>107949</xdr:rowOff>
    </xdr:to>
    <xdr:graphicFrame macro="">
      <xdr:nvGraphicFramePr>
        <xdr:cNvPr id="3" name="Chart 2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35719</xdr:colOff>
      <xdr:row>35</xdr:row>
      <xdr:rowOff>0</xdr:rowOff>
    </xdr:from>
    <xdr:to>
      <xdr:col>10</xdr:col>
      <xdr:colOff>61119</xdr:colOff>
      <xdr:row>53</xdr:row>
      <xdr:rowOff>103980</xdr:rowOff>
    </xdr:to>
    <xdr:graphicFrame macro="">
      <xdr:nvGraphicFramePr>
        <xdr:cNvPr id="4" name="Chart 3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932088</xdr:colOff>
      <xdr:row>23</xdr:row>
      <xdr:rowOff>52917</xdr:rowOff>
    </xdr:from>
    <xdr:to>
      <xdr:col>6</xdr:col>
      <xdr:colOff>325663</xdr:colOff>
      <xdr:row>46</xdr:row>
      <xdr:rowOff>116415</xdr:rowOff>
    </xdr:to>
    <xdr:graphicFrame macro="">
      <xdr:nvGraphicFramePr>
        <xdr:cNvPr id="2" name="Chart 1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1111250</xdr:colOff>
      <xdr:row>26</xdr:row>
      <xdr:rowOff>31750</xdr:rowOff>
    </xdr:from>
    <xdr:to>
      <xdr:col>5</xdr:col>
      <xdr:colOff>1111250</xdr:colOff>
      <xdr:row>30</xdr:row>
      <xdr:rowOff>116416</xdr:rowOff>
    </xdr:to>
    <xdr:cxnSp macro="">
      <xdr:nvCxnSpPr>
        <xdr:cNvPr id="3" name="Straight Connector 2" descr="&quot; &quot;"/>
        <xdr:cNvCxnSpPr/>
      </xdr:nvCxnSpPr>
      <xdr:spPr bwMode="auto">
        <a:xfrm>
          <a:off x="6797675" y="6261100"/>
          <a:ext cx="0" cy="8847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10583</xdr:rowOff>
    </xdr:from>
    <xdr:to>
      <xdr:col>4</xdr:col>
      <xdr:colOff>1747919</xdr:colOff>
      <xdr:row>31</xdr:row>
      <xdr:rowOff>111275</xdr:rowOff>
    </xdr:to>
    <xdr:graphicFrame macro="">
      <xdr:nvGraphicFramePr>
        <xdr:cNvPr id="2" name="Chart 1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34</xdr:row>
      <xdr:rowOff>40822</xdr:rowOff>
    </xdr:from>
    <xdr:to>
      <xdr:col>9</xdr:col>
      <xdr:colOff>1751543</xdr:colOff>
      <xdr:row>53</xdr:row>
      <xdr:rowOff>220739</xdr:rowOff>
    </xdr:to>
    <xdr:graphicFrame macro="">
      <xdr:nvGraphicFramePr>
        <xdr:cNvPr id="3" name="Chart 2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1047751</xdr:colOff>
      <xdr:row>36</xdr:row>
      <xdr:rowOff>421822</xdr:rowOff>
    </xdr:from>
    <xdr:to>
      <xdr:col>9</xdr:col>
      <xdr:colOff>1047751</xdr:colOff>
      <xdr:row>41</xdr:row>
      <xdr:rowOff>136072</xdr:rowOff>
    </xdr:to>
    <xdr:cxnSp macro="">
      <xdr:nvCxnSpPr>
        <xdr:cNvPr id="4" name="Straight Connector 3" descr="&quot; &quot;"/>
        <xdr:cNvCxnSpPr/>
      </xdr:nvCxnSpPr>
      <xdr:spPr bwMode="auto">
        <a:xfrm>
          <a:off x="11353801" y="10365922"/>
          <a:ext cx="0" cy="12096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911679</xdr:colOff>
      <xdr:row>14</xdr:row>
      <xdr:rowOff>149678</xdr:rowOff>
    </xdr:from>
    <xdr:to>
      <xdr:col>4</xdr:col>
      <xdr:colOff>911679</xdr:colOff>
      <xdr:row>18</xdr:row>
      <xdr:rowOff>108857</xdr:rowOff>
    </xdr:to>
    <xdr:cxnSp macro="">
      <xdr:nvCxnSpPr>
        <xdr:cNvPr id="5" name="Straight Connector 4" descr="&quot; &quot;"/>
        <xdr:cNvCxnSpPr/>
      </xdr:nvCxnSpPr>
      <xdr:spPr bwMode="auto">
        <a:xfrm>
          <a:off x="5159829" y="4426403"/>
          <a:ext cx="0" cy="119742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433918</xdr:colOff>
      <xdr:row>21</xdr:row>
      <xdr:rowOff>74083</xdr:rowOff>
    </xdr:from>
    <xdr:to>
      <xdr:col>6</xdr:col>
      <xdr:colOff>1132417</xdr:colOff>
      <xdr:row>42</xdr:row>
      <xdr:rowOff>169334</xdr:rowOff>
    </xdr:to>
    <xdr:graphicFrame macro="">
      <xdr:nvGraphicFramePr>
        <xdr:cNvPr id="2" name="Chart 1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10</xdr:row>
      <xdr:rowOff>153193</xdr:rowOff>
    </xdr:from>
    <xdr:to>
      <xdr:col>5</xdr:col>
      <xdr:colOff>117410</xdr:colOff>
      <xdr:row>30</xdr:row>
      <xdr:rowOff>146589</xdr:rowOff>
    </xdr:to>
    <xdr:graphicFrame macro="">
      <xdr:nvGraphicFramePr>
        <xdr:cNvPr id="2" name="Chart 1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1764506</xdr:colOff>
      <xdr:row>31</xdr:row>
      <xdr:rowOff>7937</xdr:rowOff>
    </xdr:from>
    <xdr:to>
      <xdr:col>9</xdr:col>
      <xdr:colOff>1752602</xdr:colOff>
      <xdr:row>50</xdr:row>
      <xdr:rowOff>111125</xdr:rowOff>
    </xdr:to>
    <xdr:graphicFrame macro="">
      <xdr:nvGraphicFramePr>
        <xdr:cNvPr id="3" name="Chart 2" descr="Grap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Revenue%20Model\Rev&amp;Exp.Model%2001.17.07%20OIRE'S%20Enrollment%20Statistics%20%23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icole\Budget_Finance\FY%202019\FY%2019%20Preparations\Budget%20Book\Unrestricted%20Revenue%20Budget%20Carryover%20Allocations%20FY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icole\Budget_Finance\FY%202019\FY%2019%20Preparations\Budget%20Book\Unrestricted%20Expenditures%20Summaries%20FY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18,900 Students FY 2008 "/>
      <sheetName val="19,900 Students FY 2009 "/>
      <sheetName val="Proj Rev &amp; Expend"/>
      <sheetName val="Summary by Function"/>
      <sheetName val="Summary by Classification"/>
      <sheetName val="Exp by Function"/>
    </sheetNames>
    <sheetDataSet>
      <sheetData sheetId="0"/>
      <sheetData sheetId="1"/>
      <sheetData sheetId="2"/>
      <sheetData sheetId="3">
        <row r="1">
          <cell r="A1" t="str">
            <v>SOUTH TEXAS COLLEGE</v>
          </cell>
        </row>
        <row r="2">
          <cell r="A2" t="str">
            <v>Schedule of Projected Revenues and Expenditures</v>
          </cell>
        </row>
        <row r="3">
          <cell r="A3" t="str">
            <v>For the Fiscal Years 2007 Through 2010</v>
          </cell>
        </row>
        <row r="6">
          <cell r="H6" t="str">
            <v>ACTUAL</v>
          </cell>
          <cell r="Q6" t="str">
            <v xml:space="preserve">               PROJECTED</v>
          </cell>
        </row>
        <row r="7">
          <cell r="B7" t="str">
            <v>FY 1994</v>
          </cell>
          <cell r="C7" t="str">
            <v>FY 1995</v>
          </cell>
          <cell r="D7" t="str">
            <v>FY 1996</v>
          </cell>
          <cell r="E7" t="str">
            <v>FY 1997</v>
          </cell>
          <cell r="F7" t="str">
            <v>FY 1998</v>
          </cell>
          <cell r="G7" t="str">
            <v>FY 1999</v>
          </cell>
          <cell r="H7" t="str">
            <v>FY 2000</v>
          </cell>
          <cell r="I7" t="str">
            <v>FY 2001</v>
          </cell>
          <cell r="J7" t="str">
            <v>FY 2002</v>
          </cell>
          <cell r="K7" t="str">
            <v>FY 2003</v>
          </cell>
          <cell r="L7" t="str">
            <v>FY 2004</v>
          </cell>
          <cell r="M7" t="str">
            <v>FY 2005</v>
          </cell>
          <cell r="N7" t="str">
            <v>FY 2006</v>
          </cell>
          <cell r="P7" t="str">
            <v>FY 2007</v>
          </cell>
          <cell r="Q7" t="str">
            <v>FY 2008</v>
          </cell>
        </row>
        <row r="8">
          <cell r="C8" t="str">
            <v xml:space="preserve"> </v>
          </cell>
          <cell r="D8" t="str">
            <v xml:space="preserve"> </v>
          </cell>
          <cell r="E8" t="str">
            <v xml:space="preserve"> </v>
          </cell>
          <cell r="F8" t="str">
            <v xml:space="preserve"> </v>
          </cell>
          <cell r="L8" t="str">
            <v>(As Amended)</v>
          </cell>
          <cell r="M8" t="str">
            <v>(As Amended)</v>
          </cell>
          <cell r="N8" t="str">
            <v>(As Amended)</v>
          </cell>
        </row>
        <row r="9">
          <cell r="A9" t="str">
            <v>Enrollment Statistics:</v>
          </cell>
          <cell r="P9" t="str">
            <v>Current Bdgt</v>
          </cell>
        </row>
        <row r="10">
          <cell r="A10" t="str">
            <v>Headcount - Fall Semester</v>
          </cell>
          <cell r="B10">
            <v>1058</v>
          </cell>
          <cell r="C10">
            <v>2334</v>
          </cell>
          <cell r="D10">
            <v>3267</v>
          </cell>
          <cell r="E10">
            <v>5424</v>
          </cell>
          <cell r="F10">
            <v>6857</v>
          </cell>
          <cell r="G10">
            <v>9453</v>
          </cell>
          <cell r="H10">
            <v>10373</v>
          </cell>
          <cell r="I10">
            <v>11344</v>
          </cell>
          <cell r="J10">
            <v>12499</v>
          </cell>
          <cell r="K10">
            <v>13845</v>
          </cell>
          <cell r="L10">
            <v>15482</v>
          </cell>
          <cell r="M10">
            <v>17138</v>
          </cell>
          <cell r="N10">
            <v>16609</v>
          </cell>
          <cell r="P10">
            <v>16700</v>
          </cell>
          <cell r="Q10">
            <v>18900</v>
          </cell>
        </row>
        <row r="11">
          <cell r="A11" t="str">
            <v>FTE - Fall Semester</v>
          </cell>
          <cell r="B11">
            <v>685</v>
          </cell>
          <cell r="C11">
            <v>1432</v>
          </cell>
          <cell r="D11">
            <v>2389</v>
          </cell>
          <cell r="E11">
            <v>4081</v>
          </cell>
          <cell r="F11">
            <v>5290</v>
          </cell>
          <cell r="G11">
            <v>7877</v>
          </cell>
          <cell r="H11">
            <v>8499</v>
          </cell>
          <cell r="I11">
            <v>8934</v>
          </cell>
          <cell r="J11">
            <v>9634</v>
          </cell>
          <cell r="K11">
            <v>10627</v>
          </cell>
          <cell r="L11">
            <v>11322</v>
          </cell>
          <cell r="M11">
            <v>12452</v>
          </cell>
          <cell r="N11">
            <v>12049</v>
          </cell>
          <cell r="P11">
            <v>13049</v>
          </cell>
          <cell r="Q11">
            <v>13957</v>
          </cell>
        </row>
        <row r="12">
          <cell r="A12" t="str">
            <v>Headcount - Annualized Unduplicated</v>
          </cell>
          <cell r="B12">
            <v>2900</v>
          </cell>
          <cell r="C12">
            <v>4967</v>
          </cell>
          <cell r="D12">
            <v>6899</v>
          </cell>
          <cell r="E12">
            <v>9758</v>
          </cell>
          <cell r="F12">
            <v>11258</v>
          </cell>
          <cell r="G12">
            <v>12758</v>
          </cell>
          <cell r="H12">
            <v>14258</v>
          </cell>
          <cell r="J12">
            <v>1500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A13" t="str">
            <v>Headcount - Fall Semester Duplicated</v>
          </cell>
          <cell r="B13" t="str">
            <v>?</v>
          </cell>
          <cell r="C13" t="str">
            <v>?</v>
          </cell>
          <cell r="D13" t="str">
            <v>?</v>
          </cell>
          <cell r="E13">
            <v>8060</v>
          </cell>
          <cell r="F13">
            <v>10554</v>
          </cell>
          <cell r="G13">
            <v>14132</v>
          </cell>
          <cell r="H13">
            <v>14998</v>
          </cell>
          <cell r="I13" t="str">
            <v>?</v>
          </cell>
          <cell r="J13" t="str">
            <v>?</v>
          </cell>
          <cell r="K13" t="str">
            <v>?</v>
          </cell>
          <cell r="L13" t="str">
            <v>?</v>
          </cell>
          <cell r="M13" t="str">
            <v>?</v>
          </cell>
          <cell r="N13" t="str">
            <v>?</v>
          </cell>
        </row>
        <row r="14">
          <cell r="A14" t="str">
            <v>Total FTE - Annualized (cont hr/430)</v>
          </cell>
          <cell r="B14">
            <v>1164</v>
          </cell>
          <cell r="C14">
            <v>2139</v>
          </cell>
          <cell r="D14">
            <v>2884</v>
          </cell>
          <cell r="E14">
            <v>4081</v>
          </cell>
          <cell r="F14">
            <v>5291</v>
          </cell>
          <cell r="G14">
            <v>7877</v>
          </cell>
          <cell r="H14">
            <v>8494</v>
          </cell>
          <cell r="I14">
            <v>10976.732558139534</v>
          </cell>
          <cell r="J14">
            <v>11781.716279069768</v>
          </cell>
          <cell r="K14">
            <v>11781.716279069768</v>
          </cell>
          <cell r="L14">
            <v>14723.227906976745</v>
          </cell>
          <cell r="M14">
            <v>14723.227906976745</v>
          </cell>
          <cell r="N14">
            <v>16278.883720930233</v>
          </cell>
        </row>
        <row r="15">
          <cell r="A15" t="str">
            <v>FTE Annualized</v>
          </cell>
          <cell r="B15">
            <v>1164.1333333333334</v>
          </cell>
          <cell r="C15">
            <v>2139.3666666666668</v>
          </cell>
          <cell r="D15">
            <v>2882.9333333333334</v>
          </cell>
          <cell r="E15">
            <v>4488.9666666666662</v>
          </cell>
          <cell r="F15">
            <v>5707.9666666666662</v>
          </cell>
          <cell r="G15">
            <v>7474.2666666666664</v>
          </cell>
          <cell r="H15">
            <v>7980.3666666666668</v>
          </cell>
          <cell r="I15">
            <v>8424</v>
          </cell>
          <cell r="J15">
            <v>9316</v>
          </cell>
          <cell r="K15">
            <v>10268</v>
          </cell>
          <cell r="L15">
            <v>10622</v>
          </cell>
          <cell r="M15">
            <v>11200</v>
          </cell>
          <cell r="N15">
            <v>12364</v>
          </cell>
          <cell r="P15">
            <v>12230</v>
          </cell>
          <cell r="Q15">
            <v>12988</v>
          </cell>
        </row>
        <row r="16">
          <cell r="A16" t="str">
            <v>Annualized SCH's (FTE*30 hrs)</v>
          </cell>
          <cell r="B16">
            <v>34924</v>
          </cell>
          <cell r="C16">
            <v>64181</v>
          </cell>
          <cell r="D16">
            <v>86488</v>
          </cell>
          <cell r="E16">
            <v>134669</v>
          </cell>
          <cell r="F16">
            <v>171239</v>
          </cell>
          <cell r="G16">
            <v>224228</v>
          </cell>
          <cell r="H16">
            <v>239411</v>
          </cell>
          <cell r="I16">
            <v>268020</v>
          </cell>
          <cell r="J16">
            <v>289020</v>
          </cell>
          <cell r="K16">
            <v>318810</v>
          </cell>
          <cell r="L16">
            <v>339660</v>
          </cell>
          <cell r="M16">
            <v>373560</v>
          </cell>
          <cell r="N16">
            <v>361470</v>
          </cell>
          <cell r="P16">
            <v>366900</v>
          </cell>
          <cell r="Q16">
            <v>389640</v>
          </cell>
        </row>
        <row r="17">
          <cell r="A17" t="str">
            <v xml:space="preserve">Contact Hours - Total Fiscal Year </v>
          </cell>
          <cell r="B17">
            <v>901464</v>
          </cell>
          <cell r="C17">
            <v>1396776</v>
          </cell>
          <cell r="D17">
            <v>1656875</v>
          </cell>
          <cell r="E17">
            <v>2640032</v>
          </cell>
          <cell r="F17">
            <v>3398048</v>
          </cell>
          <cell r="G17">
            <v>4696272</v>
          </cell>
          <cell r="H17">
            <v>4988736</v>
          </cell>
          <cell r="I17">
            <v>5107328</v>
          </cell>
          <cell r="J17">
            <v>5780448</v>
          </cell>
          <cell r="K17">
            <v>6286096</v>
          </cell>
          <cell r="L17">
            <v>6525712</v>
          </cell>
          <cell r="M17">
            <v>7042736</v>
          </cell>
          <cell r="N17">
            <v>7477949</v>
          </cell>
        </row>
        <row r="18">
          <cell r="A18" t="str">
            <v>Base Contact Hours</v>
          </cell>
          <cell r="B18" t="str">
            <v>Data Not Available</v>
          </cell>
          <cell r="H18">
            <v>4719995</v>
          </cell>
          <cell r="I18">
            <v>4719995</v>
          </cell>
          <cell r="J18">
            <v>5066138</v>
          </cell>
          <cell r="K18">
            <v>5066138</v>
          </cell>
          <cell r="L18">
            <v>6330988</v>
          </cell>
          <cell r="M18">
            <v>6330988</v>
          </cell>
          <cell r="N18">
            <v>6999920</v>
          </cell>
          <cell r="P18">
            <v>6999920</v>
          </cell>
          <cell r="Q18">
            <v>7419915.2000000002</v>
          </cell>
        </row>
        <row r="19">
          <cell r="A19" t="str">
            <v xml:space="preserve"> 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P19" t="str">
            <v xml:space="preserve"> </v>
          </cell>
          <cell r="Q19" t="str">
            <v xml:space="preserve"> </v>
          </cell>
        </row>
        <row r="20">
          <cell r="A20" t="str">
            <v>REVENUES:</v>
          </cell>
          <cell r="F20" t="str">
            <v xml:space="preserve"> </v>
          </cell>
          <cell r="G20" t="str">
            <v xml:space="preserve"> </v>
          </cell>
        </row>
        <row r="21">
          <cell r="A21" t="str">
            <v xml:space="preserve">     State Appropriations:</v>
          </cell>
          <cell r="B21">
            <v>3935074</v>
          </cell>
          <cell r="C21">
            <v>6222888</v>
          </cell>
          <cell r="D21">
            <v>6470397</v>
          </cell>
          <cell r="E21">
            <v>6527453.6200000001</v>
          </cell>
          <cell r="F21">
            <v>10228472.799999999</v>
          </cell>
          <cell r="G21">
            <v>10913780.43</v>
          </cell>
          <cell r="H21">
            <v>22960090</v>
          </cell>
          <cell r="I21">
            <v>22520429</v>
          </cell>
          <cell r="J21">
            <v>23618435</v>
          </cell>
          <cell r="K21">
            <v>22825281</v>
          </cell>
          <cell r="L21">
            <v>24128754</v>
          </cell>
          <cell r="M21">
            <v>24945029</v>
          </cell>
          <cell r="N21">
            <v>29206622.100000001</v>
          </cell>
          <cell r="P21">
            <v>30182226</v>
          </cell>
          <cell r="Q21">
            <v>30249027.201526929</v>
          </cell>
        </row>
        <row r="22">
          <cell r="A22" t="str">
            <v xml:space="preserve">        - State Contact Revenue</v>
          </cell>
          <cell r="C22">
            <v>5489430</v>
          </cell>
          <cell r="D22">
            <v>5761956</v>
          </cell>
          <cell r="E22">
            <v>5761959</v>
          </cell>
          <cell r="F22">
            <v>8535316</v>
          </cell>
          <cell r="G22">
            <v>8876515</v>
          </cell>
          <cell r="H22">
            <v>16833243</v>
          </cell>
          <cell r="I22">
            <v>17275116</v>
          </cell>
          <cell r="J22">
            <v>19615495</v>
          </cell>
          <cell r="K22">
            <v>18188234</v>
          </cell>
          <cell r="L22">
            <v>19849635</v>
          </cell>
          <cell r="M22">
            <v>19849307</v>
          </cell>
          <cell r="N22">
            <v>23228528</v>
          </cell>
          <cell r="P22">
            <v>23233893</v>
          </cell>
          <cell r="Q22">
            <v>23488640</v>
          </cell>
        </row>
        <row r="23">
          <cell r="A23" t="str">
            <v xml:space="preserve">        - Baccalaureate Degree</v>
          </cell>
          <cell r="N23">
            <v>500000</v>
          </cell>
          <cell r="P23">
            <v>500000</v>
          </cell>
        </row>
        <row r="24">
          <cell r="A24" t="str">
            <v xml:space="preserve">        - Hidalgo Technology Center</v>
          </cell>
          <cell r="N24">
            <v>250000</v>
          </cell>
          <cell r="P24">
            <v>250000</v>
          </cell>
        </row>
        <row r="25">
          <cell r="A25" t="str">
            <v xml:space="preserve">        - Starr County Startup Project/Carryover</v>
          </cell>
          <cell r="H25">
            <v>1287275</v>
          </cell>
        </row>
        <row r="26">
          <cell r="A26" t="str">
            <v xml:space="preserve">        - Mid-Valley Startup Project/Carryover</v>
          </cell>
          <cell r="I26">
            <v>1812725</v>
          </cell>
        </row>
        <row r="27">
          <cell r="A27" t="str">
            <v xml:space="preserve">        - Dramatic Enrollment Growth</v>
          </cell>
          <cell r="D27">
            <v>109427</v>
          </cell>
          <cell r="F27">
            <v>423694</v>
          </cell>
          <cell r="G27">
            <v>524646</v>
          </cell>
          <cell r="H27">
            <v>1922205</v>
          </cell>
          <cell r="I27">
            <v>254461</v>
          </cell>
        </row>
        <row r="28">
          <cell r="A28" t="str">
            <v xml:space="preserve">        - Dramatic Enrollment Growth-Nursing/Carryover</v>
          </cell>
          <cell r="K28">
            <v>314955</v>
          </cell>
        </row>
        <row r="29">
          <cell r="A29" t="str">
            <v xml:space="preserve">        - NAH Shortage Reduction</v>
          </cell>
          <cell r="N29">
            <v>15573</v>
          </cell>
        </row>
        <row r="30">
          <cell r="A30" t="str">
            <v xml:space="preserve">        - Non Course Based Remediation</v>
          </cell>
          <cell r="C30">
            <v>61801</v>
          </cell>
          <cell r="D30">
            <v>85479</v>
          </cell>
          <cell r="E30">
            <v>43790</v>
          </cell>
          <cell r="F30">
            <v>77148</v>
          </cell>
          <cell r="G30">
            <v>97349</v>
          </cell>
          <cell r="H30">
            <v>128258</v>
          </cell>
        </row>
        <row r="31">
          <cell r="A31" t="str">
            <v xml:space="preserve">        - Performance Based Development</v>
          </cell>
          <cell r="I31">
            <v>168859</v>
          </cell>
          <cell r="J31">
            <v>125836</v>
          </cell>
          <cell r="K31">
            <v>156460</v>
          </cell>
        </row>
        <row r="32">
          <cell r="A32" t="str">
            <v xml:space="preserve">        - New Program Development</v>
          </cell>
        </row>
        <row r="33">
          <cell r="A33" t="str">
            <v xml:space="preserve">        - State ORP Contribution</v>
          </cell>
          <cell r="C33">
            <v>164975</v>
          </cell>
          <cell r="D33">
            <v>166766.52000000002</v>
          </cell>
          <cell r="E33">
            <v>256159.62</v>
          </cell>
          <cell r="F33">
            <v>277913.61</v>
          </cell>
          <cell r="G33">
            <v>321236.08</v>
          </cell>
          <cell r="H33">
            <v>478854</v>
          </cell>
          <cell r="I33">
            <v>529058</v>
          </cell>
          <cell r="J33">
            <v>591695.19999999995</v>
          </cell>
          <cell r="K33">
            <v>670570.4</v>
          </cell>
          <cell r="L33">
            <v>679783.60000000009</v>
          </cell>
          <cell r="M33">
            <v>738561.20000000007</v>
          </cell>
          <cell r="N33">
            <v>640138.06999999995</v>
          </cell>
          <cell r="P33">
            <v>630958</v>
          </cell>
          <cell r="Q33">
            <v>738194.75304394378</v>
          </cell>
        </row>
        <row r="34">
          <cell r="A34" t="str">
            <v xml:space="preserve">        - State TRS Contribution</v>
          </cell>
          <cell r="C34">
            <v>9482</v>
          </cell>
          <cell r="D34">
            <v>124030.48</v>
          </cell>
          <cell r="E34">
            <v>242807</v>
          </cell>
          <cell r="F34">
            <v>372115.19</v>
          </cell>
          <cell r="G34">
            <v>540903.35</v>
          </cell>
          <cell r="H34">
            <v>680432</v>
          </cell>
          <cell r="I34">
            <v>788872</v>
          </cell>
          <cell r="J34">
            <v>887542.8</v>
          </cell>
          <cell r="K34">
            <v>1005855.6</v>
          </cell>
          <cell r="L34">
            <v>1019675.3999999999</v>
          </cell>
          <cell r="M34">
            <v>1107841.8</v>
          </cell>
          <cell r="N34">
            <v>1407828.03</v>
          </cell>
          <cell r="P34">
            <v>1470913</v>
          </cell>
          <cell r="Q34">
            <v>1720907.3484829839</v>
          </cell>
        </row>
        <row r="35">
          <cell r="A35" t="str">
            <v xml:space="preserve">        - State Insurance Contribution</v>
          </cell>
          <cell r="C35">
            <v>183618</v>
          </cell>
          <cell r="D35">
            <v>222738</v>
          </cell>
          <cell r="E35">
            <v>222738</v>
          </cell>
          <cell r="F35">
            <v>542286</v>
          </cell>
          <cell r="G35">
            <v>553131</v>
          </cell>
          <cell r="H35">
            <v>1629823</v>
          </cell>
          <cell r="I35">
            <v>1691338</v>
          </cell>
          <cell r="J35">
            <v>2397866</v>
          </cell>
          <cell r="K35">
            <v>2489206</v>
          </cell>
          <cell r="L35">
            <v>2579660</v>
          </cell>
          <cell r="M35">
            <v>3249319</v>
          </cell>
          <cell r="N35">
            <v>3930128</v>
          </cell>
          <cell r="P35">
            <v>4096462</v>
          </cell>
          <cell r="Q35">
            <v>4301285.1000000006</v>
          </cell>
        </row>
        <row r="36">
          <cell r="A36" t="str">
            <v xml:space="preserve">        - State O.A.S.I. Contribution</v>
          </cell>
          <cell r="C36">
            <v>313582</v>
          </cell>
        </row>
        <row r="38">
          <cell r="A38" t="str">
            <v xml:space="preserve">     Tuition: </v>
          </cell>
          <cell r="L38">
            <v>13849417</v>
          </cell>
          <cell r="M38">
            <v>18421065</v>
          </cell>
          <cell r="N38">
            <v>18970555.810000002</v>
          </cell>
          <cell r="P38">
            <v>20015422.6888</v>
          </cell>
          <cell r="Q38">
            <v>21511259.785081998</v>
          </cell>
        </row>
        <row r="39">
          <cell r="A39" t="str">
            <v xml:space="preserve">        - Academic Tuition </v>
          </cell>
          <cell r="B39">
            <v>799880</v>
          </cell>
          <cell r="C39">
            <v>1549733</v>
          </cell>
          <cell r="D39">
            <v>2341319</v>
          </cell>
          <cell r="E39">
            <v>3369050</v>
          </cell>
          <cell r="F39">
            <v>4980058</v>
          </cell>
          <cell r="G39">
            <v>6405227</v>
          </cell>
          <cell r="H39">
            <v>6955940</v>
          </cell>
          <cell r="I39">
            <v>11793109</v>
          </cell>
          <cell r="J39">
            <v>13444698</v>
          </cell>
          <cell r="K39">
            <v>14414583</v>
          </cell>
          <cell r="L39">
            <v>12625966</v>
          </cell>
          <cell r="M39">
            <v>19395166</v>
          </cell>
          <cell r="N39">
            <v>18584585.810000002</v>
          </cell>
          <cell r="P39">
            <v>19698272</v>
          </cell>
          <cell r="Q39">
            <v>21263090.82</v>
          </cell>
        </row>
        <row r="40">
          <cell r="A40" t="str">
            <v xml:space="preserve">        - Differential Tuition</v>
          </cell>
          <cell r="N40">
            <v>520793</v>
          </cell>
          <cell r="P40">
            <v>564050</v>
          </cell>
          <cell r="Q40">
            <v>580971.5</v>
          </cell>
        </row>
        <row r="41">
          <cell r="A41" t="str">
            <v xml:space="preserve">        - TPEG</v>
          </cell>
          <cell r="L41">
            <v>-877891</v>
          </cell>
          <cell r="M41">
            <v>-1127381</v>
          </cell>
          <cell r="N41">
            <v>-1207117</v>
          </cell>
          <cell r="P41">
            <v>-1276856.3412000001</v>
          </cell>
          <cell r="Q41">
            <v>-1373059.135218</v>
          </cell>
        </row>
        <row r="42">
          <cell r="A42" t="str">
            <v xml:space="preserve">        - Tuition - CE</v>
          </cell>
          <cell r="I42">
            <v>641038</v>
          </cell>
          <cell r="J42">
            <v>1528890</v>
          </cell>
          <cell r="K42">
            <v>1709798</v>
          </cell>
          <cell r="L42">
            <v>2101342</v>
          </cell>
          <cell r="M42">
            <v>153280</v>
          </cell>
          <cell r="N42">
            <v>1072294</v>
          </cell>
          <cell r="P42">
            <v>1029957.03</v>
          </cell>
          <cell r="Q42">
            <v>1040256.6003</v>
          </cell>
        </row>
        <row r="44">
          <cell r="A44" t="str">
            <v xml:space="preserve">     Fees</v>
          </cell>
          <cell r="B44">
            <v>0</v>
          </cell>
          <cell r="C44">
            <v>429236</v>
          </cell>
          <cell r="D44">
            <v>1852016</v>
          </cell>
          <cell r="E44">
            <v>3343682</v>
          </cell>
          <cell r="F44">
            <v>5176258</v>
          </cell>
          <cell r="G44">
            <v>6972387</v>
          </cell>
          <cell r="H44">
            <v>7525270</v>
          </cell>
          <cell r="I44">
            <v>2280540</v>
          </cell>
          <cell r="J44">
            <v>2588873</v>
          </cell>
          <cell r="K44">
            <v>3085369</v>
          </cell>
          <cell r="L44">
            <v>4158722</v>
          </cell>
          <cell r="M44">
            <v>4646688</v>
          </cell>
          <cell r="N44">
            <v>7039505</v>
          </cell>
          <cell r="P44">
            <v>7331805</v>
          </cell>
          <cell r="Q44">
            <v>7551759.1500000004</v>
          </cell>
        </row>
        <row r="46">
          <cell r="A46" t="str">
            <v xml:space="preserve">     Taxes</v>
          </cell>
          <cell r="B46">
            <v>0</v>
          </cell>
          <cell r="E46">
            <v>7450612</v>
          </cell>
          <cell r="F46">
            <v>8658301</v>
          </cell>
          <cell r="G46">
            <v>9318770</v>
          </cell>
          <cell r="H46">
            <v>9897606</v>
          </cell>
          <cell r="I46">
            <v>11266068</v>
          </cell>
          <cell r="J46">
            <v>12784038</v>
          </cell>
          <cell r="K46">
            <v>18834448</v>
          </cell>
          <cell r="L46">
            <v>20235722</v>
          </cell>
          <cell r="M46">
            <v>22855228</v>
          </cell>
          <cell r="N46">
            <v>24854665</v>
          </cell>
          <cell r="P46">
            <v>26175743</v>
          </cell>
          <cell r="Q46">
            <v>27746287.580000002</v>
          </cell>
        </row>
        <row r="48">
          <cell r="A48" t="str">
            <v xml:space="preserve">     Budget Carryover </v>
          </cell>
          <cell r="P48">
            <v>2188746</v>
          </cell>
          <cell r="Q48">
            <v>1000000</v>
          </cell>
        </row>
        <row r="50">
          <cell r="A50" t="str">
            <v xml:space="preserve">     Other</v>
          </cell>
          <cell r="B50">
            <v>28705</v>
          </cell>
          <cell r="C50">
            <v>111684</v>
          </cell>
          <cell r="D50">
            <v>167565</v>
          </cell>
          <cell r="E50">
            <v>350276</v>
          </cell>
          <cell r="F50">
            <v>566447</v>
          </cell>
          <cell r="G50">
            <v>723228</v>
          </cell>
          <cell r="H50">
            <v>1778046</v>
          </cell>
          <cell r="I50">
            <v>2455799</v>
          </cell>
          <cell r="J50">
            <v>3302716</v>
          </cell>
          <cell r="K50">
            <v>1929382</v>
          </cell>
          <cell r="L50">
            <v>2009776</v>
          </cell>
          <cell r="M50">
            <v>3082370</v>
          </cell>
          <cell r="N50">
            <v>3190266</v>
          </cell>
          <cell r="P50">
            <v>3135749</v>
          </cell>
          <cell r="Q50">
            <v>3292536.45</v>
          </cell>
        </row>
        <row r="51">
          <cell r="A51" t="str">
            <v>Total Revenues</v>
          </cell>
          <cell r="B51">
            <v>4763659</v>
          </cell>
          <cell r="C51">
            <v>8313541</v>
          </cell>
          <cell r="D51">
            <v>10831297</v>
          </cell>
          <cell r="E51">
            <v>21041073.620000001</v>
          </cell>
          <cell r="F51">
            <v>29609536.799999997</v>
          </cell>
          <cell r="G51">
            <v>34333392.43</v>
          </cell>
          <cell r="H51">
            <v>49116952</v>
          </cell>
          <cell r="I51">
            <v>50956983</v>
          </cell>
          <cell r="J51">
            <v>57267650</v>
          </cell>
          <cell r="K51">
            <v>62798861</v>
          </cell>
          <cell r="L51">
            <v>64382391</v>
          </cell>
          <cell r="M51">
            <v>73950379</v>
          </cell>
          <cell r="N51">
            <v>83261613.909999996</v>
          </cell>
          <cell r="P51">
            <v>89029691.688800007</v>
          </cell>
          <cell r="Q51">
            <v>91350870.16660893</v>
          </cell>
        </row>
        <row r="53">
          <cell r="A53" t="str">
            <v>EXPENDITURES:</v>
          </cell>
        </row>
        <row r="54">
          <cell r="A54" t="str">
            <v xml:space="preserve">     Salaries and Wages</v>
          </cell>
          <cell r="B54">
            <v>2694354.94</v>
          </cell>
          <cell r="C54">
            <v>4375651</v>
          </cell>
          <cell r="D54">
            <v>6102039</v>
          </cell>
          <cell r="E54">
            <v>10005989</v>
          </cell>
          <cell r="F54">
            <v>14014889.279999999</v>
          </cell>
          <cell r="G54">
            <v>17847924.32</v>
          </cell>
          <cell r="H54">
            <v>23371112.510000002</v>
          </cell>
          <cell r="I54">
            <v>26016866</v>
          </cell>
          <cell r="J54">
            <v>29244806</v>
          </cell>
          <cell r="K54">
            <v>32478747.339999996</v>
          </cell>
          <cell r="L54">
            <v>32925081</v>
          </cell>
          <cell r="M54">
            <v>37118461</v>
          </cell>
          <cell r="N54">
            <v>40824673</v>
          </cell>
          <cell r="P54">
            <v>47763178.219999999</v>
          </cell>
          <cell r="Q54">
            <v>51279989.990000002</v>
          </cell>
        </row>
        <row r="55">
          <cell r="A55" t="str">
            <v xml:space="preserve">     Benefits</v>
          </cell>
          <cell r="C55">
            <v>662175</v>
          </cell>
          <cell r="D55">
            <v>1223485.51</v>
          </cell>
          <cell r="E55">
            <v>2131671.1399999997</v>
          </cell>
          <cell r="F55">
            <v>2949608.57</v>
          </cell>
          <cell r="G55">
            <v>3673964.58</v>
          </cell>
          <cell r="H55">
            <v>5097651.5600000005</v>
          </cell>
          <cell r="I55">
            <v>5871730.1400000006</v>
          </cell>
          <cell r="J55">
            <v>6124870</v>
          </cell>
          <cell r="K55">
            <v>8321100.5899999999</v>
          </cell>
          <cell r="L55">
            <v>8258127</v>
          </cell>
          <cell r="M55">
            <v>9135013.9499999993</v>
          </cell>
          <cell r="N55">
            <v>10181362</v>
          </cell>
          <cell r="P55">
            <v>12966719.130000001</v>
          </cell>
          <cell r="Q55">
            <v>13737117.310000001</v>
          </cell>
        </row>
        <row r="56">
          <cell r="A56" t="str">
            <v xml:space="preserve">     Operating Expenditures</v>
          </cell>
          <cell r="B56">
            <v>1493166.11</v>
          </cell>
          <cell r="C56">
            <v>610370</v>
          </cell>
          <cell r="D56">
            <v>2431049.4500000002</v>
          </cell>
          <cell r="E56">
            <v>3723347.5300000003</v>
          </cell>
          <cell r="F56">
            <v>5061169.1500000004</v>
          </cell>
          <cell r="G56">
            <v>5281270.66</v>
          </cell>
          <cell r="H56">
            <v>7618211.7700000005</v>
          </cell>
          <cell r="I56">
            <v>8283137</v>
          </cell>
          <cell r="J56">
            <v>11255987.6</v>
          </cell>
          <cell r="K56">
            <v>9988978.2199999988</v>
          </cell>
          <cell r="L56">
            <v>10313485.859999999</v>
          </cell>
          <cell r="M56">
            <v>14219415.140000001</v>
          </cell>
          <cell r="N56">
            <v>16290397</v>
          </cell>
          <cell r="P56">
            <v>21929475.27</v>
          </cell>
          <cell r="Q56">
            <v>20162081.330032691</v>
          </cell>
        </row>
        <row r="57">
          <cell r="A57" t="str">
            <v xml:space="preserve">     Travel</v>
          </cell>
          <cell r="D57">
            <v>92268.04</v>
          </cell>
          <cell r="E57">
            <v>192593.78</v>
          </cell>
          <cell r="F57">
            <v>315283.74</v>
          </cell>
          <cell r="G57">
            <v>351338.34</v>
          </cell>
          <cell r="H57">
            <v>521130.33</v>
          </cell>
          <cell r="I57">
            <v>601191</v>
          </cell>
          <cell r="J57">
            <v>659822.39999999991</v>
          </cell>
          <cell r="K57">
            <v>588583.8600000001</v>
          </cell>
          <cell r="L57">
            <v>662600.86</v>
          </cell>
          <cell r="M57">
            <v>771876.42</v>
          </cell>
          <cell r="N57">
            <v>723698</v>
          </cell>
          <cell r="P57">
            <v>1076827.3799999999</v>
          </cell>
          <cell r="Q57">
            <v>990041.07242215902</v>
          </cell>
        </row>
        <row r="58">
          <cell r="A58" t="str">
            <v xml:space="preserve">     Scholarships</v>
          </cell>
          <cell r="C58">
            <v>4057</v>
          </cell>
          <cell r="D58">
            <v>9896</v>
          </cell>
          <cell r="E58">
            <v>20557.02</v>
          </cell>
          <cell r="F58">
            <v>26917.26</v>
          </cell>
          <cell r="G58">
            <v>33062</v>
          </cell>
          <cell r="H58">
            <v>44488.5</v>
          </cell>
          <cell r="I58">
            <v>697119</v>
          </cell>
          <cell r="J58">
            <v>1206696</v>
          </cell>
          <cell r="K58">
            <v>1537602.35</v>
          </cell>
        </row>
        <row r="59">
          <cell r="A59" t="str">
            <v xml:space="preserve">    Capital Outlay</v>
          </cell>
          <cell r="B59">
            <v>432566.95</v>
          </cell>
          <cell r="C59">
            <v>731530</v>
          </cell>
          <cell r="D59">
            <v>979656</v>
          </cell>
          <cell r="E59">
            <v>1461672.66</v>
          </cell>
          <cell r="F59">
            <v>1322570.42</v>
          </cell>
          <cell r="G59">
            <v>154698.23000000001</v>
          </cell>
          <cell r="H59">
            <v>2706095.97</v>
          </cell>
          <cell r="I59">
            <v>3056877</v>
          </cell>
          <cell r="J59">
            <v>2552636</v>
          </cell>
          <cell r="K59">
            <v>527427.68999999994</v>
          </cell>
          <cell r="L59">
            <v>981596.51</v>
          </cell>
          <cell r="M59">
            <v>2333880.14</v>
          </cell>
          <cell r="N59">
            <v>1714749</v>
          </cell>
          <cell r="P59">
            <v>1394532</v>
          </cell>
          <cell r="Q59">
            <v>1282140.4641540768</v>
          </cell>
        </row>
        <row r="60">
          <cell r="A60" t="str">
            <v xml:space="preserve">    Other Expenses</v>
          </cell>
          <cell r="J60">
            <v>1107885</v>
          </cell>
          <cell r="K60">
            <v>8794</v>
          </cell>
          <cell r="L60">
            <v>0</v>
          </cell>
          <cell r="M60">
            <v>0</v>
          </cell>
        </row>
        <row r="61">
          <cell r="A61" t="str">
            <v>Total Expenditures:</v>
          </cell>
          <cell r="B61">
            <v>4620088</v>
          </cell>
          <cell r="C61">
            <v>6383783</v>
          </cell>
          <cell r="D61">
            <v>10838394</v>
          </cell>
          <cell r="E61">
            <v>17535831.129999999</v>
          </cell>
          <cell r="F61">
            <v>23690438.420000002</v>
          </cell>
          <cell r="G61">
            <v>27342257.129999999</v>
          </cell>
          <cell r="H61">
            <v>39358690.640000001</v>
          </cell>
          <cell r="I61">
            <v>44526920.140000001</v>
          </cell>
          <cell r="J61">
            <v>52152703</v>
          </cell>
          <cell r="K61">
            <v>53451234.04999999</v>
          </cell>
          <cell r="L61">
            <v>53140891.229999997</v>
          </cell>
          <cell r="M61">
            <v>63578646.650000006</v>
          </cell>
          <cell r="N61">
            <v>69734879</v>
          </cell>
          <cell r="P61">
            <v>85130732</v>
          </cell>
          <cell r="Q61">
            <v>87451370.16660893</v>
          </cell>
        </row>
        <row r="62">
          <cell r="I62" t="str">
            <v xml:space="preserve"> </v>
          </cell>
        </row>
        <row r="63">
          <cell r="A63" t="str">
            <v>TRANSFERS:</v>
          </cell>
          <cell r="B63" t="str">
            <v xml:space="preserve"> </v>
          </cell>
          <cell r="C63" t="str">
            <v xml:space="preserve"> </v>
          </cell>
          <cell r="D63" t="str">
            <v xml:space="preserve"> </v>
          </cell>
          <cell r="E63" t="str">
            <v xml:space="preserve"> </v>
          </cell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K63" t="str">
            <v xml:space="preserve"> </v>
          </cell>
          <cell r="L63" t="str">
            <v xml:space="preserve"> </v>
          </cell>
          <cell r="Q63" t="str">
            <v xml:space="preserve"> </v>
          </cell>
        </row>
        <row r="64">
          <cell r="A64" t="str">
            <v xml:space="preserve">     Mandatory Transfers:</v>
          </cell>
        </row>
        <row r="65">
          <cell r="A65" t="str">
            <v xml:space="preserve">        - Debt Service</v>
          </cell>
          <cell r="C65" t="str">
            <v xml:space="preserve"> </v>
          </cell>
          <cell r="D65" t="str">
            <v xml:space="preserve"> </v>
          </cell>
          <cell r="E65" t="str">
            <v xml:space="preserve"> </v>
          </cell>
          <cell r="F65" t="str">
            <v xml:space="preserve"> </v>
          </cell>
          <cell r="G65" t="str">
            <v xml:space="preserve"> </v>
          </cell>
          <cell r="H65">
            <v>400578</v>
          </cell>
          <cell r="I65">
            <v>409841</v>
          </cell>
          <cell r="J65">
            <v>398653</v>
          </cell>
          <cell r="K65">
            <v>370848</v>
          </cell>
          <cell r="L65">
            <v>399081</v>
          </cell>
          <cell r="M65">
            <v>393049</v>
          </cell>
          <cell r="N65">
            <v>397850</v>
          </cell>
          <cell r="P65">
            <v>398960</v>
          </cell>
          <cell r="Q65">
            <v>399500</v>
          </cell>
        </row>
        <row r="66">
          <cell r="A66" t="str">
            <v xml:space="preserve">        - TPEG</v>
          </cell>
          <cell r="C66">
            <v>88373</v>
          </cell>
          <cell r="D66">
            <v>151912</v>
          </cell>
          <cell r="E66">
            <v>198899</v>
          </cell>
          <cell r="F66">
            <v>290499</v>
          </cell>
          <cell r="G66">
            <v>500139</v>
          </cell>
          <cell r="H66">
            <v>412358</v>
          </cell>
          <cell r="I66">
            <v>743379</v>
          </cell>
          <cell r="J66">
            <v>828163</v>
          </cell>
          <cell r="K66">
            <v>882827</v>
          </cell>
        </row>
        <row r="67">
          <cell r="A67" t="str">
            <v xml:space="preserve">     Non Mandatory Transfers:</v>
          </cell>
        </row>
        <row r="68">
          <cell r="A68" t="str">
            <v xml:space="preserve">        - Transfer to Plant</v>
          </cell>
          <cell r="D68" t="str">
            <v xml:space="preserve"> </v>
          </cell>
          <cell r="E68">
            <v>2500000</v>
          </cell>
          <cell r="F68">
            <v>3000000</v>
          </cell>
          <cell r="G68">
            <v>3000000</v>
          </cell>
          <cell r="H68">
            <v>2416359</v>
          </cell>
          <cell r="I68">
            <v>2246684</v>
          </cell>
          <cell r="J68">
            <v>2229745</v>
          </cell>
          <cell r="K68">
            <v>5000000</v>
          </cell>
          <cell r="L68">
            <v>5000000</v>
          </cell>
          <cell r="M68">
            <v>2500000</v>
          </cell>
          <cell r="N68">
            <v>11250000</v>
          </cell>
          <cell r="P68">
            <v>2500000</v>
          </cell>
          <cell r="Q68">
            <v>2500000</v>
          </cell>
        </row>
        <row r="69">
          <cell r="A69" t="str">
            <v xml:space="preserve">        - Transfer to Mid Valley </v>
          </cell>
          <cell r="G69">
            <v>1836290.63</v>
          </cell>
          <cell r="H69">
            <v>1601297.97</v>
          </cell>
        </row>
        <row r="70">
          <cell r="A70" t="str">
            <v xml:space="preserve">        - Transfer to Technology</v>
          </cell>
          <cell r="L70">
            <v>1024460</v>
          </cell>
          <cell r="M70">
            <v>936400</v>
          </cell>
        </row>
        <row r="71">
          <cell r="A71" t="str">
            <v xml:space="preserve">     Other:</v>
          </cell>
          <cell r="C71">
            <v>191662</v>
          </cell>
          <cell r="D71">
            <v>16586</v>
          </cell>
          <cell r="E71">
            <v>60000</v>
          </cell>
        </row>
        <row r="72">
          <cell r="A72" t="str">
            <v xml:space="preserve">        - Transfer to Auxiliary</v>
          </cell>
          <cell r="K72">
            <v>-266027</v>
          </cell>
        </row>
        <row r="73">
          <cell r="A73" t="str">
            <v xml:space="preserve">        - Transfer to Plant</v>
          </cell>
          <cell r="L73">
            <v>1000000</v>
          </cell>
          <cell r="M73">
            <v>5000000</v>
          </cell>
        </row>
        <row r="74">
          <cell r="A74" t="str">
            <v xml:space="preserve">        - Transfer to R &amp; R</v>
          </cell>
          <cell r="L74">
            <v>500000</v>
          </cell>
          <cell r="N74">
            <v>2000000</v>
          </cell>
        </row>
        <row r="75">
          <cell r="A75" t="str">
            <v>Total Transfers</v>
          </cell>
          <cell r="B75">
            <v>0</v>
          </cell>
          <cell r="C75">
            <v>280035</v>
          </cell>
          <cell r="D75">
            <v>168498</v>
          </cell>
          <cell r="E75">
            <v>2758899</v>
          </cell>
          <cell r="F75">
            <v>3290499</v>
          </cell>
          <cell r="G75">
            <v>5336429.63</v>
          </cell>
          <cell r="H75">
            <v>4830592.97</v>
          </cell>
          <cell r="I75">
            <v>3399904</v>
          </cell>
          <cell r="J75">
            <v>3456560</v>
          </cell>
          <cell r="K75">
            <v>5987648</v>
          </cell>
          <cell r="L75">
            <v>7923541</v>
          </cell>
          <cell r="M75">
            <v>8829449</v>
          </cell>
          <cell r="N75">
            <v>13647850</v>
          </cell>
          <cell r="P75">
            <v>2898960</v>
          </cell>
          <cell r="Q75">
            <v>2899500</v>
          </cell>
        </row>
        <row r="77">
          <cell r="A77" t="str">
            <v>Contingencies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>
            <v>1000000</v>
          </cell>
          <cell r="Q77">
            <v>1000000</v>
          </cell>
        </row>
        <row r="79">
          <cell r="A79" t="str">
            <v>Transfers &amp; Contingencies</v>
          </cell>
          <cell r="B79">
            <v>0</v>
          </cell>
          <cell r="C79">
            <v>280035</v>
          </cell>
          <cell r="D79">
            <v>168498</v>
          </cell>
          <cell r="E79">
            <v>2758899</v>
          </cell>
          <cell r="F79">
            <v>3290499</v>
          </cell>
          <cell r="G79">
            <v>5336429.63</v>
          </cell>
          <cell r="H79">
            <v>4830592.97</v>
          </cell>
          <cell r="I79">
            <v>3399904</v>
          </cell>
          <cell r="J79">
            <v>3456560</v>
          </cell>
          <cell r="K79">
            <v>5987648</v>
          </cell>
          <cell r="L79">
            <v>7923541</v>
          </cell>
          <cell r="M79">
            <v>8829449</v>
          </cell>
          <cell r="N79">
            <v>13647850</v>
          </cell>
          <cell r="P79">
            <v>3898960</v>
          </cell>
          <cell r="Q79">
            <v>3899500</v>
          </cell>
        </row>
        <row r="81">
          <cell r="A81" t="str">
            <v>Total Exp., Transfers and Contingencies</v>
          </cell>
          <cell r="B81">
            <v>4620088</v>
          </cell>
          <cell r="C81">
            <v>6663818</v>
          </cell>
          <cell r="D81">
            <v>11006892</v>
          </cell>
          <cell r="E81">
            <v>20294730.129999999</v>
          </cell>
          <cell r="F81">
            <v>26980937.420000002</v>
          </cell>
          <cell r="G81">
            <v>32678686.759999998</v>
          </cell>
          <cell r="H81">
            <v>44189283.609999999</v>
          </cell>
          <cell r="I81">
            <v>47926824.140000001</v>
          </cell>
          <cell r="J81">
            <v>55609263</v>
          </cell>
          <cell r="K81">
            <v>59438882.04999999</v>
          </cell>
          <cell r="L81">
            <v>61064432.229999997</v>
          </cell>
          <cell r="M81">
            <v>72408095.650000006</v>
          </cell>
          <cell r="N81">
            <v>83382729</v>
          </cell>
          <cell r="P81">
            <v>89029692</v>
          </cell>
          <cell r="Q81">
            <v>91350870.16660893</v>
          </cell>
        </row>
        <row r="82">
          <cell r="A82" t="str">
            <v>Net Increase/(Decrease) For the Fiscal Year</v>
          </cell>
          <cell r="B82">
            <v>143571</v>
          </cell>
          <cell r="C82">
            <v>1649723</v>
          </cell>
          <cell r="D82">
            <v>-175595</v>
          </cell>
          <cell r="E82">
            <v>746344.49000000209</v>
          </cell>
          <cell r="F82">
            <v>2628599.3799999952</v>
          </cell>
          <cell r="G82">
            <v>1654705.6700000009</v>
          </cell>
          <cell r="H82">
            <v>4927668.3899999997</v>
          </cell>
          <cell r="I82">
            <v>3030158.8599999994</v>
          </cell>
          <cell r="J82">
            <v>1658386</v>
          </cell>
          <cell r="K82">
            <v>3359979.9500000104</v>
          </cell>
          <cell r="L82">
            <v>3317957.7700000033</v>
          </cell>
          <cell r="M82">
            <v>1542283.349999994</v>
          </cell>
          <cell r="N82">
            <v>-121115.09000000358</v>
          </cell>
          <cell r="P82">
            <v>-0.31119999289512634</v>
          </cell>
          <cell r="Q82">
            <v>0</v>
          </cell>
        </row>
        <row r="84">
          <cell r="A84" t="str">
            <v>Beginning Fund Balance</v>
          </cell>
          <cell r="B84">
            <v>0</v>
          </cell>
          <cell r="C84">
            <v>143571</v>
          </cell>
          <cell r="D84">
            <v>1999665</v>
          </cell>
          <cell r="E84">
            <v>1824070</v>
          </cell>
          <cell r="F84">
            <v>2570414</v>
          </cell>
          <cell r="G84">
            <v>5199013</v>
          </cell>
          <cell r="H84">
            <v>6853718.6700000009</v>
          </cell>
          <cell r="I84">
            <v>11781387.060000001</v>
          </cell>
          <cell r="J84">
            <v>17288436.920000002</v>
          </cell>
          <cell r="K84">
            <v>19066791.920000002</v>
          </cell>
          <cell r="L84">
            <v>22426771.870000012</v>
          </cell>
          <cell r="M84">
            <v>25744728.640000015</v>
          </cell>
          <cell r="N84">
            <v>27287010.99000001</v>
          </cell>
          <cell r="P84">
            <v>27165895.900000006</v>
          </cell>
          <cell r="Q84">
            <v>27165895.588800013</v>
          </cell>
        </row>
        <row r="85">
          <cell r="A85" t="str">
            <v xml:space="preserve">   Restatements (Prior Period Adjustments)</v>
          </cell>
          <cell r="C85">
            <v>206371</v>
          </cell>
          <cell r="I85">
            <v>2476893</v>
          </cell>
          <cell r="J85">
            <v>119969</v>
          </cell>
        </row>
        <row r="86">
          <cell r="A86" t="str">
            <v>Ending Fund Balance</v>
          </cell>
          <cell r="B86">
            <v>143571</v>
          </cell>
          <cell r="C86">
            <v>1999665</v>
          </cell>
          <cell r="D86">
            <v>1824070</v>
          </cell>
          <cell r="E86">
            <v>2570414.4900000021</v>
          </cell>
          <cell r="F86">
            <v>5199013.3799999952</v>
          </cell>
          <cell r="G86">
            <v>6853718.6700000009</v>
          </cell>
          <cell r="H86">
            <v>11781387.060000001</v>
          </cell>
          <cell r="I86">
            <v>17288436.920000002</v>
          </cell>
          <cell r="J86">
            <v>19066791.920000002</v>
          </cell>
          <cell r="K86">
            <v>22426771.870000012</v>
          </cell>
          <cell r="L86">
            <v>25744728.640000015</v>
          </cell>
          <cell r="M86">
            <v>27287010.99000001</v>
          </cell>
          <cell r="N86">
            <v>27165895.900000006</v>
          </cell>
          <cell r="P86">
            <v>27165895.588800013</v>
          </cell>
          <cell r="Q86">
            <v>27165895.588800013</v>
          </cell>
        </row>
        <row r="87">
          <cell r="A87" t="str">
            <v>Less Budget Carryover</v>
          </cell>
          <cell r="I87">
            <v>0</v>
          </cell>
          <cell r="J87">
            <v>314955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Ending Fund Balance (after carryover)</v>
          </cell>
          <cell r="B88">
            <v>143571</v>
          </cell>
          <cell r="C88">
            <v>1999665</v>
          </cell>
          <cell r="D88">
            <v>1824070</v>
          </cell>
          <cell r="E88">
            <v>2570414.4900000021</v>
          </cell>
          <cell r="F88">
            <v>5199013.3799999952</v>
          </cell>
          <cell r="G88">
            <v>6853718.6700000009</v>
          </cell>
          <cell r="H88">
            <v>11781387.060000001</v>
          </cell>
          <cell r="I88">
            <v>17288436.920000002</v>
          </cell>
          <cell r="J88">
            <v>18751836.920000002</v>
          </cell>
          <cell r="K88">
            <v>22426771.870000012</v>
          </cell>
          <cell r="L88">
            <v>25744728.640000015</v>
          </cell>
          <cell r="M88">
            <v>27287010.99000001</v>
          </cell>
          <cell r="N88">
            <v>27165895.900000006</v>
          </cell>
          <cell r="P88">
            <v>27165895.588800013</v>
          </cell>
          <cell r="Q88">
            <v>27165895.588800013</v>
          </cell>
        </row>
        <row r="90">
          <cell r="A90" t="str">
            <v>1) Tuition Revenue decreased from FY '03 on, due to a decrease in Sring term.  Percentages used are based on actuals for FY'01 - 43.1% (Fall) 41.9% (Spring) &amp; 15% (Summer)</v>
          </cell>
        </row>
        <row r="92">
          <cell r="A92" t="str">
            <v>ANALYSIS OF TUITION &amp; FEES REVENUES</v>
          </cell>
          <cell r="B92" t="str">
            <v>Data Not Available</v>
          </cell>
          <cell r="I92" t="str">
            <v>Data Not Available</v>
          </cell>
        </row>
        <row r="93">
          <cell r="A93" t="str">
            <v>w/o Concurrent Enrollment</v>
          </cell>
          <cell r="B93" t="str">
            <v>FY 93/94</v>
          </cell>
          <cell r="C93" t="str">
            <v>FY 94/95</v>
          </cell>
          <cell r="D93" t="str">
            <v>FY 95/96</v>
          </cell>
          <cell r="E93" t="str">
            <v>FY 96/97</v>
          </cell>
          <cell r="F93" t="str">
            <v>FY 97/98</v>
          </cell>
          <cell r="G93" t="str">
            <v>FY 98/99</v>
          </cell>
          <cell r="H93" t="str">
            <v>FY 99/00</v>
          </cell>
          <cell r="I93" t="str">
            <v>FY 00/01</v>
          </cell>
          <cell r="J93" t="str">
            <v>FY 01/02</v>
          </cell>
          <cell r="K93" t="str">
            <v>FY 02/03</v>
          </cell>
          <cell r="L93" t="str">
            <v>FY 03/04</v>
          </cell>
          <cell r="M93" t="str">
            <v>FY 04/05</v>
          </cell>
          <cell r="N93" t="str">
            <v>FY 05/06</v>
          </cell>
          <cell r="P93" t="str">
            <v>FY 06/07</v>
          </cell>
          <cell r="Q93" t="str">
            <v>FY 07/8</v>
          </cell>
        </row>
        <row r="95">
          <cell r="A95" t="str">
            <v>Total Tuition Revenue</v>
          </cell>
          <cell r="J95">
            <v>12433854</v>
          </cell>
          <cell r="K95">
            <v>13055391</v>
          </cell>
          <cell r="L95">
            <v>13708108</v>
          </cell>
          <cell r="M95">
            <v>14941828</v>
          </cell>
          <cell r="N95">
            <v>16063296</v>
          </cell>
          <cell r="P95">
            <v>17106813</v>
          </cell>
          <cell r="Q95">
            <v>18133700</v>
          </cell>
        </row>
        <row r="96">
          <cell r="A96" t="str">
            <v xml:space="preserve">   Less: Concurrent Enroll. Rev.</v>
          </cell>
          <cell r="J96">
            <v>742123.16999999993</v>
          </cell>
          <cell r="K96">
            <v>771909.1799999997</v>
          </cell>
          <cell r="L96">
            <v>810998.99000000022</v>
          </cell>
          <cell r="M96">
            <v>884187.00999999978</v>
          </cell>
          <cell r="N96">
            <v>950128.74000000022</v>
          </cell>
          <cell r="P96">
            <v>1012498.5299999993</v>
          </cell>
          <cell r="Q96">
            <v>1072457.8399999999</v>
          </cell>
        </row>
        <row r="97">
          <cell r="A97" t="str">
            <v>Net Tuition Revenue</v>
          </cell>
          <cell r="J97">
            <v>11691730.83</v>
          </cell>
          <cell r="K97">
            <v>12283481.82</v>
          </cell>
          <cell r="L97">
            <v>12897109.01</v>
          </cell>
          <cell r="M97">
            <v>14057640.99</v>
          </cell>
          <cell r="N97">
            <v>15113167.26</v>
          </cell>
          <cell r="P97">
            <v>16094314.470000001</v>
          </cell>
          <cell r="Q97">
            <v>17061242.16</v>
          </cell>
        </row>
        <row r="99">
          <cell r="A99" t="str">
            <v>Total Registration Fees Revenue</v>
          </cell>
          <cell r="J99">
            <v>1767473.44</v>
          </cell>
          <cell r="K99">
            <v>1855824.95</v>
          </cell>
          <cell r="L99">
            <v>1948608.81</v>
          </cell>
          <cell r="M99">
            <v>2123982.12</v>
          </cell>
          <cell r="N99">
            <v>2283398.98</v>
          </cell>
          <cell r="P99">
            <v>2431734.96</v>
          </cell>
          <cell r="Q99">
            <v>2577707.02</v>
          </cell>
        </row>
        <row r="100">
          <cell r="A100" t="str">
            <v xml:space="preserve">   Less: Concurrent Enroll. Rev.</v>
          </cell>
          <cell r="J100">
            <v>188227.12999999989</v>
          </cell>
          <cell r="K100">
            <v>196648.59999999986</v>
          </cell>
          <cell r="L100">
            <v>206547.51</v>
          </cell>
          <cell r="M100">
            <v>225163.38000000012</v>
          </cell>
          <cell r="N100">
            <v>242006.31000000006</v>
          </cell>
          <cell r="P100">
            <v>257815.0299999998</v>
          </cell>
          <cell r="Q100">
            <v>273180.51000000024</v>
          </cell>
        </row>
        <row r="101">
          <cell r="A101" t="str">
            <v>Net Reg. Fees Revenue</v>
          </cell>
          <cell r="J101">
            <v>1579246.31</v>
          </cell>
          <cell r="K101">
            <v>1659176.35</v>
          </cell>
          <cell r="L101">
            <v>1742061.3</v>
          </cell>
          <cell r="M101">
            <v>1898818.74</v>
          </cell>
          <cell r="N101">
            <v>2041392.67</v>
          </cell>
          <cell r="P101">
            <v>2173919.9300000002</v>
          </cell>
          <cell r="Q101">
            <v>2304526.5099999998</v>
          </cell>
        </row>
        <row r="103">
          <cell r="A103" t="str">
            <v>Total Incidental Fees Revenue</v>
          </cell>
          <cell r="J103">
            <v>638926.31999999995</v>
          </cell>
          <cell r="K103">
            <v>671257.41</v>
          </cell>
          <cell r="L103">
            <v>704817.61</v>
          </cell>
          <cell r="M103">
            <v>768250.66</v>
          </cell>
          <cell r="N103">
            <v>825912.21</v>
          </cell>
          <cell r="P103">
            <v>879565.77</v>
          </cell>
          <cell r="Q103">
            <v>932364.3</v>
          </cell>
        </row>
        <row r="104">
          <cell r="A104" t="str">
            <v xml:space="preserve">   Less: Concurrent Enroll. Rev.</v>
          </cell>
          <cell r="J104">
            <v>63892.630000000005</v>
          </cell>
          <cell r="K104">
            <v>67125.739999999991</v>
          </cell>
          <cell r="L104">
            <v>70481.760000000009</v>
          </cell>
          <cell r="M104">
            <v>76825.070000000065</v>
          </cell>
          <cell r="N104">
            <v>82591.219999999972</v>
          </cell>
          <cell r="P104">
            <v>87956.570000000065</v>
          </cell>
          <cell r="Q104">
            <v>93236.430000000051</v>
          </cell>
        </row>
        <row r="105">
          <cell r="A105" t="str">
            <v>Net Incidental Fees Revenue</v>
          </cell>
          <cell r="J105">
            <v>575033.68999999994</v>
          </cell>
          <cell r="K105">
            <v>604131.67000000004</v>
          </cell>
          <cell r="L105">
            <v>634335.85</v>
          </cell>
          <cell r="M105">
            <v>691425.59</v>
          </cell>
          <cell r="N105">
            <v>743320.99</v>
          </cell>
          <cell r="P105">
            <v>791609.2</v>
          </cell>
          <cell r="Q105">
            <v>839127.87</v>
          </cell>
        </row>
        <row r="107">
          <cell r="A107" t="str">
            <v>Total Tuition &amp; Fee Revenues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14840253.76</v>
          </cell>
          <cell r="K107">
            <v>15582473.359999999</v>
          </cell>
          <cell r="L107">
            <v>16361534.42</v>
          </cell>
          <cell r="M107">
            <v>17834060.780000001</v>
          </cell>
          <cell r="N107">
            <v>19172607.190000001</v>
          </cell>
          <cell r="P107">
            <v>20418113.73</v>
          </cell>
          <cell r="Q107">
            <v>21643771.32</v>
          </cell>
        </row>
        <row r="108">
          <cell r="A108" t="str">
            <v xml:space="preserve">   Less: Total Concurrent Rev.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994242.92999999982</v>
          </cell>
          <cell r="K108">
            <v>1035683.5199999996</v>
          </cell>
          <cell r="L108">
            <v>1088028.2600000002</v>
          </cell>
          <cell r="M108">
            <v>1186175.46</v>
          </cell>
          <cell r="N108">
            <v>1274726.2700000003</v>
          </cell>
          <cell r="P108">
            <v>1358270.1299999992</v>
          </cell>
          <cell r="Q108">
            <v>1438874.7800000003</v>
          </cell>
        </row>
        <row r="109">
          <cell r="A109" t="str">
            <v>Total Net Revenues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13846010.83</v>
          </cell>
          <cell r="K109">
            <v>14546789.84</v>
          </cell>
          <cell r="L109">
            <v>15273506.16</v>
          </cell>
          <cell r="M109">
            <v>16647885.32</v>
          </cell>
          <cell r="N109">
            <v>17897880.919999998</v>
          </cell>
          <cell r="P109">
            <v>19059843.600000001</v>
          </cell>
          <cell r="Q109">
            <v>20204896.540000003</v>
          </cell>
        </row>
        <row r="111">
          <cell r="A111" t="str">
            <v>Assumptions:</v>
          </cell>
        </row>
        <row r="112">
          <cell r="A112" t="str">
            <v xml:space="preserve">Based on latest Student per Semester Credit Hours projection of 11,319 less concurrent enrollment of 1,199 students (10.6%). </v>
          </cell>
        </row>
        <row r="115">
          <cell r="I115" t="str">
            <v>Actual FY 01</v>
          </cell>
          <cell r="J115" t="str">
            <v>Actual FY 02</v>
          </cell>
        </row>
        <row r="117">
          <cell r="A117" t="str">
            <v>Historical &amp; Budgeted Percentages</v>
          </cell>
        </row>
        <row r="118">
          <cell r="A118" t="str">
            <v>Revenues:</v>
          </cell>
          <cell r="H118" t="str">
            <v>4 Yr. Avg.</v>
          </cell>
          <cell r="I118" t="str">
            <v>Budget %</v>
          </cell>
          <cell r="J118" t="str">
            <v>Budget %</v>
          </cell>
          <cell r="K118" t="str">
            <v>Budget %</v>
          </cell>
          <cell r="L118" t="str">
            <v>Budget %</v>
          </cell>
          <cell r="M118" t="str">
            <v>Budget %</v>
          </cell>
          <cell r="N118" t="str">
            <v>Budget %</v>
          </cell>
        </row>
        <row r="119">
          <cell r="A119" t="str">
            <v xml:space="preserve">   State Appropriations</v>
          </cell>
          <cell r="B119">
            <v>0.82606122730447329</v>
          </cell>
          <cell r="C119">
            <v>0.74852436524941657</v>
          </cell>
          <cell r="D119">
            <v>0.59737970438812638</v>
          </cell>
          <cell r="E119">
            <v>0.31022436107041196</v>
          </cell>
          <cell r="F119">
            <v>0.34544521479984786</v>
          </cell>
          <cell r="G119">
            <v>0.31787655275403848</v>
          </cell>
          <cell r="H119">
            <v>0.39273145825310618</v>
          </cell>
          <cell r="I119">
            <v>0.44194981088264196</v>
          </cell>
          <cell r="J119">
            <v>0.41242193454768966</v>
          </cell>
          <cell r="K119">
            <v>0.36346648070575677</v>
          </cell>
          <cell r="L119">
            <v>0.37477256785943225</v>
          </cell>
          <cell r="M119">
            <v>0.33732117857029509</v>
          </cell>
        </row>
        <row r="120">
          <cell r="A120" t="str">
            <v xml:space="preserve">   Tuition</v>
          </cell>
          <cell r="B120">
            <v>0.1679129425510936</v>
          </cell>
          <cell r="C120">
            <v>0.18641070032613058</v>
          </cell>
          <cell r="D120">
            <v>0.21616238572351953</v>
          </cell>
          <cell r="E120">
            <v>0.16011778014966138</v>
          </cell>
          <cell r="F120">
            <v>0.16819101337647405</v>
          </cell>
          <cell r="G120">
            <v>0.18655968859060981</v>
          </cell>
          <cell r="H120">
            <v>0.18275771696006618</v>
          </cell>
          <cell r="I120">
            <v>0.23143263799585623</v>
          </cell>
          <cell r="J120">
            <v>0.2347695077412815</v>
          </cell>
          <cell r="K120">
            <v>0.22953573950967041</v>
          </cell>
          <cell r="L120">
            <v>0.19610899508221122</v>
          </cell>
          <cell r="M120">
            <v>0.26227270586402268</v>
          </cell>
        </row>
        <row r="121">
          <cell r="A121" t="str">
            <v xml:space="preserve">   Fees</v>
          </cell>
          <cell r="C121">
            <v>5.1630947631099669E-2</v>
          </cell>
          <cell r="D121">
            <v>0.17098746345890062</v>
          </cell>
          <cell r="E121">
            <v>0.1589121382485805</v>
          </cell>
          <cell r="F121">
            <v>0.17481725685084004</v>
          </cell>
          <cell r="G121">
            <v>0.20307888345771605</v>
          </cell>
          <cell r="H121">
            <v>0.17694893550400931</v>
          </cell>
          <cell r="I121">
            <v>5.7299999999999997E-2</v>
          </cell>
          <cell r="J121">
            <v>7.1900000000000006E-2</v>
          </cell>
          <cell r="K121">
            <v>7.6399999999999996E-2</v>
          </cell>
          <cell r="L121">
            <v>9.3100000000000002E-2</v>
          </cell>
          <cell r="M121">
            <v>6.2835215489564972E-2</v>
          </cell>
        </row>
        <row r="122">
          <cell r="A122" t="str">
            <v xml:space="preserve">   Taxes</v>
          </cell>
          <cell r="E122">
            <v>0.35409847114065651</v>
          </cell>
          <cell r="F122">
            <v>0.2924159556592591</v>
          </cell>
          <cell r="G122">
            <v>0.27142001825189288</v>
          </cell>
          <cell r="H122">
            <v>0.22948361126295214</v>
          </cell>
          <cell r="I122">
            <v>0.22108977684177261</v>
          </cell>
          <cell r="J122">
            <v>0.22323315170082936</v>
          </cell>
          <cell r="K122">
            <v>0.29991703193470343</v>
          </cell>
          <cell r="L122">
            <v>0.31430522671952338</v>
          </cell>
          <cell r="M122">
            <v>0.30906167499155074</v>
          </cell>
        </row>
        <row r="123">
          <cell r="A123" t="str">
            <v xml:space="preserve">   Other</v>
          </cell>
          <cell r="B123">
            <v>6.0258301444330925E-3</v>
          </cell>
          <cell r="C123">
            <v>1.3433986793353158E-2</v>
          </cell>
          <cell r="D123">
            <v>1.5470446429453463E-2</v>
          </cell>
          <cell r="E123">
            <v>1.6647249390689598E-2</v>
          </cell>
          <cell r="F123">
            <v>1.9130559313578998E-2</v>
          </cell>
          <cell r="G123">
            <v>2.1064856945742835E-2</v>
          </cell>
          <cell r="H123">
            <v>1.8078278019866223E-2</v>
          </cell>
          <cell r="I123">
            <v>4.8193571428669549E-2</v>
          </cell>
          <cell r="J123">
            <v>5.7671582472827151E-2</v>
          </cell>
          <cell r="K123">
            <v>3.0723200537028848E-2</v>
          </cell>
          <cell r="L123">
            <v>3.1216237371488736E-2</v>
          </cell>
          <cell r="M123">
            <v>4.1681598413444237E-2</v>
          </cell>
        </row>
        <row r="124">
          <cell r="A124" t="str">
            <v>Total</v>
          </cell>
          <cell r="B124">
            <v>1</v>
          </cell>
          <cell r="C124">
            <v>1</v>
          </cell>
          <cell r="D124">
            <v>1</v>
          </cell>
          <cell r="E124">
            <v>1</v>
          </cell>
          <cell r="F124">
            <v>1.0000000000000002</v>
          </cell>
          <cell r="G124">
            <v>1</v>
          </cell>
          <cell r="H124">
            <v>1</v>
          </cell>
          <cell r="I124">
            <v>0.99996579714894029</v>
          </cell>
          <cell r="J124">
            <v>0.99999617646262762</v>
          </cell>
          <cell r="K124">
            <v>1.0000424526871594</v>
          </cell>
          <cell r="L124">
            <v>1.0095030270326557</v>
          </cell>
          <cell r="M124">
            <v>1.0131723733288778</v>
          </cell>
        </row>
        <row r="126">
          <cell r="A126" t="str">
            <v>Expenditures:</v>
          </cell>
        </row>
        <row r="127">
          <cell r="A127" t="str">
            <v xml:space="preserve">   Salaries and Wages</v>
          </cell>
          <cell r="B127">
            <v>0.58318260171667724</v>
          </cell>
          <cell r="C127">
            <v>0.68543228991336325</v>
          </cell>
          <cell r="D127">
            <v>0.56300213850871261</v>
          </cell>
          <cell r="E127">
            <v>0.57060249530356877</v>
          </cell>
          <cell r="F127">
            <v>0.5915842092718856</v>
          </cell>
          <cell r="G127">
            <v>0.65275972774088242</v>
          </cell>
          <cell r="H127">
            <v>0.59448714270626235</v>
          </cell>
          <cell r="I127">
            <v>0.58429520654468514</v>
          </cell>
          <cell r="J127">
            <v>0.56075340908025417</v>
          </cell>
          <cell r="K127">
            <v>0.60763325519516243</v>
          </cell>
          <cell r="L127">
            <v>0.6195808959525424</v>
          </cell>
          <cell r="M127">
            <v>0.58381961485177347</v>
          </cell>
        </row>
        <row r="128">
          <cell r="A128" t="str">
            <v xml:space="preserve">   Benefits</v>
          </cell>
          <cell r="C128">
            <v>0.10372767996656528</v>
          </cell>
          <cell r="D128">
            <v>0.11288439135908881</v>
          </cell>
          <cell r="E128">
            <v>0.12156088435142223</v>
          </cell>
          <cell r="F128">
            <v>0.12450628889627782</v>
          </cell>
          <cell r="G128">
            <v>0.13436946929918658</v>
          </cell>
          <cell r="H128">
            <v>0.12333025847649387</v>
          </cell>
          <cell r="I128">
            <v>0.1318692180267198</v>
          </cell>
          <cell r="J128">
            <v>0.11744108450141118</v>
          </cell>
          <cell r="K128">
            <v>0.15567649162629579</v>
          </cell>
          <cell r="L128">
            <v>0.15540061163554558</v>
          </cell>
          <cell r="M128">
            <v>0.1436805347601717</v>
          </cell>
        </row>
        <row r="129">
          <cell r="A129" t="str">
            <v xml:space="preserve">   Operating Expenditures</v>
          </cell>
          <cell r="B129">
            <v>0.32318997170616665</v>
          </cell>
          <cell r="C129">
            <v>9.5612585828810284E-2</v>
          </cell>
          <cell r="D129">
            <v>0.22429978555863536</v>
          </cell>
          <cell r="E129">
            <v>0.21232797592525632</v>
          </cell>
          <cell r="F129">
            <v>0.21363763136300792</v>
          </cell>
          <cell r="G129">
            <v>0.19315415822804824</v>
          </cell>
          <cell r="H129">
            <v>0.21085488776873698</v>
          </cell>
          <cell r="I129">
            <v>0.18602537462632598</v>
          </cell>
          <cell r="J129">
            <v>0.21582750178835408</v>
          </cell>
          <cell r="K129">
            <v>0.18688021703401628</v>
          </cell>
          <cell r="L129">
            <v>0.19407815001374412</v>
          </cell>
          <cell r="M129">
            <v>0.22365079927350104</v>
          </cell>
        </row>
        <row r="130">
          <cell r="A130" t="str">
            <v xml:space="preserve">   Travel</v>
          </cell>
          <cell r="D130">
            <v>8.5130730623005583E-3</v>
          </cell>
          <cell r="E130">
            <v>1.0982871503051479E-2</v>
          </cell>
          <cell r="F130">
            <v>1.3308480595016357E-2</v>
          </cell>
          <cell r="G130">
            <v>1.2849646550010337E-2</v>
          </cell>
          <cell r="H130">
            <v>1.1413517927594683E-2</v>
          </cell>
          <cell r="I130">
            <v>1.3501742274331036E-2</v>
          </cell>
          <cell r="J130">
            <v>1.2651739258845317E-2</v>
          </cell>
          <cell r="K130">
            <v>1.1011604698395176E-2</v>
          </cell>
          <cell r="L130">
            <v>1.2468757009215105E-2</v>
          </cell>
          <cell r="M130">
            <v>1.2140497803439796E-2</v>
          </cell>
        </row>
        <row r="131">
          <cell r="A131" t="str">
            <v xml:space="preserve">   Scholarships</v>
          </cell>
          <cell r="C131">
            <v>6.3551658945800631E-4</v>
          </cell>
          <cell r="D131">
            <v>9.1305040211677119E-4</v>
          </cell>
          <cell r="E131">
            <v>1.1722866083507958E-3</v>
          </cell>
          <cell r="F131">
            <v>1.1362077612407477E-3</v>
          </cell>
          <cell r="G131">
            <v>1.2091905888678182E-3</v>
          </cell>
          <cell r="H131">
            <v>1.1076838401440333E-3</v>
          </cell>
          <cell r="I131">
            <v>1.5656124380669999E-2</v>
          </cell>
          <cell r="J131">
            <v>2.3137746091511306E-2</v>
          </cell>
          <cell r="K131">
            <v>2.8766451838355647E-2</v>
          </cell>
          <cell r="L131">
            <v>0</v>
          </cell>
          <cell r="M131">
            <v>0</v>
          </cell>
        </row>
        <row r="132">
          <cell r="A132" t="str">
            <v xml:space="preserve">   Capital Outlay</v>
          </cell>
          <cell r="B132">
            <v>9.3627426577156114E-2</v>
          </cell>
          <cell r="C132">
            <v>0.11459192770180315</v>
          </cell>
          <cell r="D132">
            <v>9.0387561109145878E-2</v>
          </cell>
          <cell r="E132">
            <v>8.3353486308350419E-2</v>
          </cell>
          <cell r="F132">
            <v>5.5827182112571469E-2</v>
          </cell>
          <cell r="G132">
            <v>5.657844166430016E-3</v>
          </cell>
          <cell r="H132">
            <v>5.8806518424124446E-2</v>
          </cell>
          <cell r="I132">
            <v>6.8652334147268054E-2</v>
          </cell>
          <cell r="J132">
            <v>4.8945420911357174E-2</v>
          </cell>
          <cell r="K132">
            <v>9.8674558104051863E-3</v>
          </cell>
          <cell r="L132">
            <v>1.8471585388952841E-2</v>
          </cell>
          <cell r="M132">
            <v>3.6708553311113924E-2</v>
          </cell>
        </row>
        <row r="133">
          <cell r="A133" t="str">
            <v xml:space="preserve">   Other Expenses</v>
          </cell>
          <cell r="H133">
            <v>0</v>
          </cell>
          <cell r="I133">
            <v>0</v>
          </cell>
          <cell r="J133">
            <v>2.1243098368266742E-2</v>
          </cell>
          <cell r="K133">
            <v>1.6452379736965123E-4</v>
          </cell>
          <cell r="L133">
            <v>0</v>
          </cell>
          <cell r="M133">
            <v>0</v>
          </cell>
        </row>
        <row r="134">
          <cell r="A134" t="str">
            <v>Total</v>
          </cell>
          <cell r="B134">
            <v>1</v>
          </cell>
          <cell r="C134">
            <v>1</v>
          </cell>
          <cell r="D134">
            <v>1</v>
          </cell>
          <cell r="E134">
            <v>0.99999999999999989</v>
          </cell>
          <cell r="F134">
            <v>0.99999999999999989</v>
          </cell>
          <cell r="G134">
            <v>1.0000000365734254</v>
          </cell>
          <cell r="H134">
            <v>1.0000000091433565</v>
          </cell>
          <cell r="I134">
            <v>0.99999999999999989</v>
          </cell>
          <cell r="J134">
            <v>1</v>
          </cell>
          <cell r="K134">
            <v>1.0000000000000002</v>
          </cell>
          <cell r="L134">
            <v>1</v>
          </cell>
          <cell r="M134">
            <v>1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,259 Students FY 2010 DE"/>
      <sheetName val="23,259 Students FY 2010 "/>
      <sheetName val="Graph 16"/>
      <sheetName val="Graph Compare 16"/>
      <sheetName val="Rev Summ"/>
      <sheetName val="Rev 2016 Detail Tuit &amp; Fees "/>
      <sheetName val="tpeg brkdown"/>
      <sheetName val="Methodology"/>
      <sheetName val="Rev Summ (2)"/>
    </sheetNames>
    <sheetDataSet>
      <sheetData sheetId="0" refreshError="1"/>
      <sheetData sheetId="1" refreshError="1"/>
      <sheetData sheetId="2">
        <row r="53">
          <cell r="B53" t="str">
            <v>State Appropriations</v>
          </cell>
        </row>
      </sheetData>
      <sheetData sheetId="3">
        <row r="61">
          <cell r="C61" t="str">
            <v>State Appropriations</v>
          </cell>
        </row>
      </sheetData>
      <sheetData sheetId="4"/>
      <sheetData sheetId="5">
        <row r="36">
          <cell r="O36">
            <v>30182226</v>
          </cell>
          <cell r="P36">
            <v>31589589</v>
          </cell>
          <cell r="R36">
            <v>31664987</v>
          </cell>
          <cell r="T36">
            <v>36907393</v>
          </cell>
          <cell r="V36">
            <v>36294969</v>
          </cell>
          <cell r="X36">
            <v>37017673</v>
          </cell>
          <cell r="Z36">
            <v>38977830</v>
          </cell>
          <cell r="AB36">
            <v>42168301</v>
          </cell>
          <cell r="AD36">
            <v>42661321</v>
          </cell>
          <cell r="AF36">
            <v>45613017</v>
          </cell>
          <cell r="AH36">
            <v>44781692</v>
          </cell>
          <cell r="AJ36">
            <v>48450491</v>
          </cell>
          <cell r="AL36">
            <v>48551086</v>
          </cell>
        </row>
        <row r="83">
          <cell r="O83">
            <v>20015422.66</v>
          </cell>
          <cell r="P83">
            <v>21401259.18</v>
          </cell>
          <cell r="R83">
            <v>23655415.520399999</v>
          </cell>
          <cell r="T83">
            <v>28449155.030000001</v>
          </cell>
          <cell r="V83">
            <v>33055139.522259407</v>
          </cell>
          <cell r="X83">
            <v>32870479</v>
          </cell>
          <cell r="Z83">
            <v>32366209</v>
          </cell>
          <cell r="AB83">
            <v>30983297</v>
          </cell>
          <cell r="AD83">
            <v>30671130</v>
          </cell>
          <cell r="AH83">
            <v>32842757</v>
          </cell>
          <cell r="AJ83">
            <v>33653172</v>
          </cell>
          <cell r="AL83">
            <v>34347564</v>
          </cell>
        </row>
        <row r="155">
          <cell r="O155">
            <v>7331805</v>
          </cell>
          <cell r="P155">
            <v>8788089</v>
          </cell>
          <cell r="R155">
            <v>12373947</v>
          </cell>
          <cell r="T155">
            <v>15617715</v>
          </cell>
          <cell r="V155">
            <v>23237356</v>
          </cell>
          <cell r="X155">
            <v>25799226</v>
          </cell>
          <cell r="Z155">
            <v>24982373</v>
          </cell>
          <cell r="AB155">
            <v>25469210</v>
          </cell>
          <cell r="AD155">
            <v>25600496</v>
          </cell>
          <cell r="AH155">
            <v>27084995</v>
          </cell>
          <cell r="AJ155">
            <v>27669015</v>
          </cell>
          <cell r="AL155">
            <v>27915959</v>
          </cell>
        </row>
        <row r="206">
          <cell r="O206">
            <v>3135749</v>
          </cell>
          <cell r="P206">
            <v>3753156</v>
          </cell>
          <cell r="R206">
            <v>2739937.04</v>
          </cell>
          <cell r="T206">
            <v>2242105</v>
          </cell>
          <cell r="V206">
            <v>2787300</v>
          </cell>
          <cell r="X206">
            <v>2200052</v>
          </cell>
          <cell r="Z206">
            <v>2863346</v>
          </cell>
          <cell r="AB206">
            <v>2785934</v>
          </cell>
          <cell r="AD206">
            <v>3243620</v>
          </cell>
          <cell r="AF206">
            <v>3801648</v>
          </cell>
          <cell r="AH206">
            <v>4836681</v>
          </cell>
          <cell r="AJ206">
            <v>6672998</v>
          </cell>
          <cell r="AL206">
            <v>7870236</v>
          </cell>
        </row>
        <row r="213">
          <cell r="O213">
            <v>26175743</v>
          </cell>
          <cell r="P213">
            <v>28110519</v>
          </cell>
          <cell r="R213">
            <v>30532148</v>
          </cell>
          <cell r="T213">
            <v>33244006.23</v>
          </cell>
          <cell r="V213">
            <v>32800203</v>
          </cell>
          <cell r="X213">
            <v>32026816</v>
          </cell>
          <cell r="Z213">
            <v>32560137</v>
          </cell>
          <cell r="AB213">
            <v>33604358</v>
          </cell>
          <cell r="AD213">
            <v>35159302</v>
          </cell>
          <cell r="AF213">
            <v>36508562</v>
          </cell>
          <cell r="AH213">
            <v>37798567</v>
          </cell>
          <cell r="AJ213">
            <v>48691317</v>
          </cell>
          <cell r="AL213">
            <v>50516741</v>
          </cell>
        </row>
        <row r="237">
          <cell r="AD237">
            <v>8754098</v>
          </cell>
          <cell r="AF237">
            <v>9063214</v>
          </cell>
          <cell r="AH237">
            <v>9263214</v>
          </cell>
          <cell r="AJ237">
            <v>0</v>
          </cell>
          <cell r="AL237">
            <v>0</v>
          </cell>
        </row>
        <row r="264">
          <cell r="O264">
            <v>9188746</v>
          </cell>
          <cell r="P264">
            <v>8411701</v>
          </cell>
          <cell r="R264">
            <v>12972860.25</v>
          </cell>
          <cell r="T264">
            <v>10003136.15</v>
          </cell>
          <cell r="V264">
            <v>10890787</v>
          </cell>
          <cell r="X264">
            <v>8215363</v>
          </cell>
          <cell r="Z264">
            <v>8112460</v>
          </cell>
          <cell r="AB264">
            <v>8724100</v>
          </cell>
          <cell r="AD264">
            <v>12195166</v>
          </cell>
          <cell r="AH264">
            <v>27249271</v>
          </cell>
          <cell r="AJ264">
            <v>26946624</v>
          </cell>
          <cell r="AL264">
            <v>14609914</v>
          </cell>
        </row>
        <row r="270">
          <cell r="AD270">
            <v>158285133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with Category Transfers"/>
      <sheetName val="Graph with Function Transfers"/>
      <sheetName val="Exp by Function 19"/>
      <sheetName val="Comparison-Function 19"/>
      <sheetName val="Exp by Classification 19"/>
      <sheetName val="Comparison-Classfication 19"/>
      <sheetName val="Exp Summary 19"/>
      <sheetName val="function summary"/>
      <sheetName val="Classification Summary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">
          <cell r="AQ13">
            <v>97875958</v>
          </cell>
        </row>
        <row r="15">
          <cell r="AQ15">
            <v>27994526</v>
          </cell>
        </row>
        <row r="17">
          <cell r="AQ17">
            <v>45016274</v>
          </cell>
        </row>
        <row r="19">
          <cell r="AQ19">
            <v>2220890</v>
          </cell>
        </row>
        <row r="21">
          <cell r="AQ21">
            <v>9017169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3"/>
  <sheetViews>
    <sheetView tabSelected="1" showOutlineSymbols="0" view="pageBreakPreview" zoomScaleNormal="87" zoomScaleSheetLayoutView="100" workbookViewId="0">
      <selection activeCell="A9" sqref="A9"/>
    </sheetView>
  </sheetViews>
  <sheetFormatPr defaultColWidth="9.6640625" defaultRowHeight="15.75" x14ac:dyDescent="0.25"/>
  <cols>
    <col min="1" max="1" width="30.77734375" style="1" customWidth="1"/>
    <col min="2" max="2" width="2.77734375" style="1" customWidth="1"/>
    <col min="3" max="3" width="15.77734375" style="1" customWidth="1"/>
    <col min="4" max="4" width="2.77734375" style="1" customWidth="1"/>
    <col min="5" max="5" width="15.77734375" style="1" customWidth="1"/>
    <col min="6" max="253" width="9.6640625" style="1" customWidth="1"/>
    <col min="254" max="16384" width="9.6640625" style="1"/>
  </cols>
  <sheetData>
    <row r="1" spans="1:253" ht="22.5" x14ac:dyDescent="0.3">
      <c r="A1" s="15" t="s">
        <v>5</v>
      </c>
      <c r="B1" s="5"/>
      <c r="C1" s="6"/>
      <c r="D1" s="6"/>
      <c r="E1" s="6"/>
    </row>
    <row r="2" spans="1:253" ht="20.25" x14ac:dyDescent="0.3">
      <c r="A2" s="27" t="s">
        <v>11</v>
      </c>
      <c r="B2" s="5"/>
      <c r="C2" s="6"/>
      <c r="D2" s="6"/>
      <c r="E2" s="6"/>
    </row>
    <row r="3" spans="1:253" s="13" customFormat="1" ht="18.75" x14ac:dyDescent="0.3">
      <c r="A3" s="28" t="s">
        <v>8</v>
      </c>
      <c r="B3" s="7"/>
      <c r="C3" s="12"/>
      <c r="D3" s="12"/>
      <c r="E3" s="12"/>
    </row>
    <row r="4" spans="1:253" s="13" customFormat="1" ht="18.75" x14ac:dyDescent="0.3">
      <c r="A4" s="28" t="s">
        <v>12</v>
      </c>
      <c r="B4" s="7"/>
      <c r="C4" s="12"/>
      <c r="D4" s="12"/>
      <c r="E4" s="12"/>
    </row>
    <row r="5" spans="1:253" ht="15.75" customHeight="1" x14ac:dyDescent="0.25">
      <c r="B5" s="5"/>
      <c r="C5" s="6"/>
      <c r="D5" s="6"/>
      <c r="E5" s="6"/>
    </row>
    <row r="6" spans="1:253" x14ac:dyDescent="0.25">
      <c r="A6" s="5" t="s">
        <v>15</v>
      </c>
      <c r="B6" s="11"/>
      <c r="C6" s="10"/>
      <c r="D6" s="10"/>
      <c r="E6" s="10"/>
    </row>
    <row r="7" spans="1:253" ht="15.75" customHeight="1" x14ac:dyDescent="0.25">
      <c r="A7" s="11"/>
      <c r="B7" s="11"/>
      <c r="C7" s="10"/>
      <c r="D7" s="10"/>
      <c r="E7" s="10"/>
    </row>
    <row r="8" spans="1:253" ht="15.75" customHeight="1" x14ac:dyDescent="0.25">
      <c r="A8" s="9"/>
      <c r="B8" s="9"/>
      <c r="C8" s="9"/>
      <c r="D8" s="9"/>
      <c r="E8" s="9"/>
    </row>
    <row r="9" spans="1:253" ht="44.25" thickBot="1" x14ac:dyDescent="0.3">
      <c r="A9" s="29" t="s">
        <v>0</v>
      </c>
      <c r="B9" s="29"/>
      <c r="C9" s="29" t="s">
        <v>9</v>
      </c>
      <c r="D9" s="29"/>
      <c r="E9" s="29" t="s">
        <v>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x14ac:dyDescent="0.25">
      <c r="A10" s="16"/>
      <c r="B10" s="17"/>
      <c r="C10" s="18"/>
      <c r="D10" s="19"/>
      <c r="E10" s="18"/>
    </row>
    <row r="11" spans="1:253" ht="15" customHeight="1" x14ac:dyDescent="0.25">
      <c r="A11" s="20" t="s">
        <v>6</v>
      </c>
      <c r="B11" s="21"/>
      <c r="C11" s="30">
        <v>183811500</v>
      </c>
      <c r="D11" s="31"/>
      <c r="E11" s="30">
        <v>183811500</v>
      </c>
    </row>
    <row r="12" spans="1:253" ht="15" customHeight="1" x14ac:dyDescent="0.25">
      <c r="A12" s="20"/>
      <c r="B12" s="21"/>
      <c r="C12" s="32"/>
      <c r="D12" s="31"/>
      <c r="E12" s="32"/>
    </row>
    <row r="13" spans="1:253" ht="15" customHeight="1" x14ac:dyDescent="0.25">
      <c r="A13" s="20" t="s">
        <v>1</v>
      </c>
      <c r="B13" s="21"/>
      <c r="C13" s="30">
        <v>4970330</v>
      </c>
      <c r="D13" s="31"/>
      <c r="E13" s="30">
        <v>4970330</v>
      </c>
    </row>
    <row r="14" spans="1:253" ht="15" customHeight="1" x14ac:dyDescent="0.25">
      <c r="A14" s="20"/>
      <c r="B14" s="21"/>
      <c r="C14" s="32"/>
      <c r="D14" s="31"/>
      <c r="E14" s="32"/>
    </row>
    <row r="15" spans="1:253" ht="15" customHeight="1" x14ac:dyDescent="0.25">
      <c r="A15" s="20" t="s">
        <v>2</v>
      </c>
      <c r="B15" s="21"/>
      <c r="C15" s="30">
        <v>80979938</v>
      </c>
      <c r="D15" s="31"/>
      <c r="E15" s="30">
        <v>80979938</v>
      </c>
    </row>
    <row r="16" spans="1:253" ht="15" customHeight="1" x14ac:dyDescent="0.25">
      <c r="A16" s="20"/>
      <c r="B16" s="21"/>
      <c r="C16" s="32"/>
      <c r="D16" s="31"/>
      <c r="E16" s="32"/>
    </row>
    <row r="17" spans="1:5" ht="15" customHeight="1" x14ac:dyDescent="0.25">
      <c r="A17" s="20" t="s">
        <v>14</v>
      </c>
      <c r="B17" s="21"/>
      <c r="C17" s="30">
        <v>5820</v>
      </c>
      <c r="D17" s="31"/>
      <c r="E17" s="30">
        <v>5820</v>
      </c>
    </row>
    <row r="18" spans="1:5" ht="15" customHeight="1" x14ac:dyDescent="0.25">
      <c r="A18" s="20"/>
      <c r="B18" s="21"/>
      <c r="C18" s="32"/>
      <c r="D18" s="31"/>
      <c r="E18" s="32"/>
    </row>
    <row r="19" spans="1:5" ht="15" customHeight="1" x14ac:dyDescent="0.25">
      <c r="A19" s="20" t="s">
        <v>7</v>
      </c>
      <c r="B19" s="21"/>
      <c r="C19" s="30">
        <v>18672848</v>
      </c>
      <c r="D19" s="34"/>
      <c r="E19" s="30">
        <f>C19</f>
        <v>18672848</v>
      </c>
    </row>
    <row r="20" spans="1:5" ht="15" customHeight="1" x14ac:dyDescent="0.25">
      <c r="A20" s="20"/>
      <c r="B20" s="21"/>
      <c r="C20" s="33"/>
      <c r="D20" s="34"/>
      <c r="E20" s="33"/>
    </row>
    <row r="21" spans="1:5" ht="15" customHeight="1" x14ac:dyDescent="0.25">
      <c r="A21" s="20" t="s">
        <v>3</v>
      </c>
      <c r="B21" s="21"/>
      <c r="C21" s="30">
        <v>7121600</v>
      </c>
      <c r="D21" s="34"/>
      <c r="E21" s="30">
        <f>C21</f>
        <v>7121600</v>
      </c>
    </row>
    <row r="22" spans="1:5" ht="15" customHeight="1" x14ac:dyDescent="0.25">
      <c r="A22" s="20"/>
      <c r="B22" s="21"/>
      <c r="C22" s="33"/>
      <c r="D22" s="34"/>
      <c r="E22" s="33"/>
    </row>
    <row r="23" spans="1:5" ht="15" customHeight="1" x14ac:dyDescent="0.25">
      <c r="A23" s="20" t="s">
        <v>4</v>
      </c>
      <c r="B23" s="21"/>
      <c r="C23" s="30">
        <v>14640890</v>
      </c>
      <c r="D23" s="34"/>
      <c r="E23" s="30">
        <v>14640890</v>
      </c>
    </row>
    <row r="24" spans="1:5" x14ac:dyDescent="0.25">
      <c r="A24" s="22"/>
      <c r="B24" s="21"/>
      <c r="C24" s="35"/>
      <c r="D24" s="36"/>
      <c r="E24" s="35"/>
    </row>
    <row r="25" spans="1:5" x14ac:dyDescent="0.25">
      <c r="A25" s="23"/>
      <c r="B25" s="24"/>
      <c r="C25" s="25"/>
      <c r="D25" s="26"/>
      <c r="E25" s="25"/>
    </row>
    <row r="26" spans="1:5" x14ac:dyDescent="0.25">
      <c r="A26" s="23" t="s">
        <v>10</v>
      </c>
      <c r="B26" s="24"/>
      <c r="C26" s="25"/>
      <c r="D26" s="25"/>
      <c r="E26" s="25"/>
    </row>
    <row r="27" spans="1:5" x14ac:dyDescent="0.25">
      <c r="A27" s="8"/>
      <c r="B27" s="14"/>
      <c r="C27" s="3"/>
      <c r="D27" s="3"/>
      <c r="E27" s="3"/>
    </row>
    <row r="28" spans="1:5" x14ac:dyDescent="0.25">
      <c r="A28" s="8"/>
      <c r="B28" s="14"/>
      <c r="C28" s="3"/>
      <c r="D28" s="3"/>
      <c r="E28" s="3"/>
    </row>
    <row r="29" spans="1:5" x14ac:dyDescent="0.25">
      <c r="A29" s="8"/>
      <c r="B29" s="14"/>
      <c r="C29" s="3"/>
      <c r="D29" s="3"/>
      <c r="E29" s="3"/>
    </row>
    <row r="30" spans="1:5" x14ac:dyDescent="0.25">
      <c r="A30" s="2"/>
      <c r="B30" s="2"/>
      <c r="C30" s="3"/>
      <c r="D30" s="3"/>
      <c r="E30" s="3"/>
    </row>
    <row r="31" spans="1:5" x14ac:dyDescent="0.25">
      <c r="A31" s="2"/>
      <c r="B31" s="2"/>
      <c r="C31" s="3"/>
      <c r="D31" s="3"/>
      <c r="E31" s="3"/>
    </row>
    <row r="32" spans="1:5" x14ac:dyDescent="0.25">
      <c r="A32" s="2"/>
      <c r="B32" s="2"/>
      <c r="C32" s="3"/>
      <c r="D32" s="3"/>
      <c r="E32" s="3"/>
    </row>
    <row r="33" spans="1:5" x14ac:dyDescent="0.25">
      <c r="A33" s="2"/>
      <c r="B33" s="2"/>
      <c r="C33" s="3"/>
      <c r="D33" s="3"/>
      <c r="E33" s="3"/>
    </row>
    <row r="34" spans="1:5" x14ac:dyDescent="0.25">
      <c r="A34" s="2"/>
      <c r="B34" s="2"/>
      <c r="C34" s="3"/>
      <c r="D34" s="3"/>
      <c r="E34" s="3"/>
    </row>
    <row r="35" spans="1:5" x14ac:dyDescent="0.25">
      <c r="A35" s="2"/>
      <c r="B35" s="2"/>
      <c r="C35" s="3"/>
      <c r="D35" s="3"/>
      <c r="E35" s="3"/>
    </row>
    <row r="36" spans="1:5" x14ac:dyDescent="0.25">
      <c r="A36" s="2"/>
      <c r="B36" s="2"/>
      <c r="C36" s="3"/>
      <c r="D36" s="3"/>
      <c r="E36" s="3"/>
    </row>
    <row r="37" spans="1:5" x14ac:dyDescent="0.25">
      <c r="C37" s="3"/>
      <c r="D37" s="3"/>
      <c r="E37" s="3"/>
    </row>
    <row r="38" spans="1:5" x14ac:dyDescent="0.25">
      <c r="C38" s="3"/>
      <c r="D38" s="3"/>
      <c r="E38" s="3"/>
    </row>
    <row r="39" spans="1:5" x14ac:dyDescent="0.25">
      <c r="C39" s="3"/>
      <c r="D39" s="3"/>
      <c r="E39" s="3"/>
    </row>
    <row r="40" spans="1:5" x14ac:dyDescent="0.25">
      <c r="C40" s="3"/>
      <c r="D40" s="3"/>
      <c r="E40" s="3"/>
    </row>
    <row r="41" spans="1:5" x14ac:dyDescent="0.25">
      <c r="C41" s="3"/>
      <c r="D41" s="3"/>
      <c r="E41" s="3"/>
    </row>
    <row r="42" spans="1:5" x14ac:dyDescent="0.25">
      <c r="C42" s="3"/>
      <c r="D42" s="3"/>
      <c r="E42" s="3"/>
    </row>
    <row r="43" spans="1:5" x14ac:dyDescent="0.25">
      <c r="C43" s="3"/>
      <c r="D43" s="3"/>
      <c r="E43" s="3"/>
    </row>
    <row r="44" spans="1:5" x14ac:dyDescent="0.25">
      <c r="C44" s="3"/>
      <c r="D44" s="3"/>
      <c r="E44" s="3"/>
    </row>
    <row r="45" spans="1:5" x14ac:dyDescent="0.25">
      <c r="C45" s="3"/>
      <c r="D45" s="3"/>
      <c r="E45" s="3"/>
    </row>
    <row r="46" spans="1:5" x14ac:dyDescent="0.25">
      <c r="C46" s="3"/>
      <c r="D46" s="3"/>
      <c r="E46" s="3"/>
    </row>
    <row r="53" spans="5:5" x14ac:dyDescent="0.25">
      <c r="E53" s="4"/>
    </row>
  </sheetData>
  <phoneticPr fontId="0" type="noConversion"/>
  <printOptions horizontalCentered="1"/>
  <pageMargins left="0.5" right="0.5" top="0.5" bottom="0.5" header="0.5" footer="0.5"/>
  <pageSetup orientation="portrait" r:id="rId1"/>
  <headerFooter alignWithMargins="0">
    <oddFooter xml:space="preserve">&amp;C&amp;"Times New Roman,Regular"&amp;10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Normal="100" workbookViewId="0">
      <selection activeCell="C59" sqref="C59"/>
    </sheetView>
  </sheetViews>
  <sheetFormatPr defaultRowHeight="15" x14ac:dyDescent="0.2"/>
  <cols>
    <col min="1" max="1" width="33.77734375" customWidth="1"/>
    <col min="2" max="2" width="2" style="360" customWidth="1"/>
    <col min="3" max="3" width="18.6640625" customWidth="1"/>
    <col min="4" max="5" width="2" style="360" customWidth="1"/>
    <col min="6" max="6" width="15.77734375" customWidth="1"/>
    <col min="7" max="7" width="2" style="360" customWidth="1"/>
    <col min="8" max="8" width="15.77734375" style="360" customWidth="1"/>
    <col min="9" max="9" width="28.77734375" style="310" bestFit="1" customWidth="1"/>
    <col min="11" max="11" width="12.44140625" style="311" bestFit="1" customWidth="1"/>
  </cols>
  <sheetData>
    <row r="1" spans="1:11" ht="22.5" x14ac:dyDescent="0.3">
      <c r="A1" s="305" t="s">
        <v>5</v>
      </c>
      <c r="B1" s="306"/>
      <c r="C1" s="305"/>
      <c r="D1" s="306"/>
      <c r="E1" s="307"/>
      <c r="F1" s="308"/>
      <c r="G1" s="307"/>
      <c r="H1" s="309"/>
    </row>
    <row r="2" spans="1:11" ht="20.25" x14ac:dyDescent="0.3">
      <c r="A2" s="312" t="s">
        <v>6</v>
      </c>
      <c r="B2" s="313"/>
      <c r="C2" s="312"/>
      <c r="D2" s="313"/>
      <c r="E2" s="314"/>
      <c r="F2" s="315"/>
      <c r="G2" s="314"/>
      <c r="H2" s="316"/>
    </row>
    <row r="3" spans="1:11" ht="18.75" x14ac:dyDescent="0.3">
      <c r="A3" s="28" t="s">
        <v>115</v>
      </c>
      <c r="B3" s="317"/>
      <c r="C3" s="28"/>
      <c r="D3" s="317"/>
      <c r="E3" s="307"/>
      <c r="F3" s="308"/>
      <c r="G3" s="307"/>
      <c r="H3" s="309"/>
    </row>
    <row r="4" spans="1:11" ht="15" customHeight="1" x14ac:dyDescent="0.3">
      <c r="A4" s="318"/>
      <c r="B4" s="317"/>
      <c r="C4" s="28"/>
      <c r="D4" s="317"/>
      <c r="E4" s="307"/>
      <c r="F4" s="308"/>
      <c r="G4" s="307"/>
      <c r="H4" s="309"/>
    </row>
    <row r="5" spans="1:11" ht="15.75" x14ac:dyDescent="0.25">
      <c r="A5" s="319" t="s">
        <v>116</v>
      </c>
      <c r="B5" s="319"/>
      <c r="C5" s="319"/>
      <c r="D5" s="319"/>
      <c r="E5" s="307"/>
      <c r="F5" s="308"/>
      <c r="G5" s="307"/>
      <c r="H5" s="309"/>
    </row>
    <row r="6" spans="1:11" ht="17.25" x14ac:dyDescent="0.25">
      <c r="A6" s="320"/>
      <c r="B6" s="319"/>
      <c r="C6" s="319"/>
      <c r="D6" s="319"/>
      <c r="E6" s="307"/>
      <c r="F6" s="308"/>
      <c r="G6" s="307"/>
      <c r="H6" s="309"/>
      <c r="I6" s="321"/>
      <c r="J6" s="321"/>
      <c r="K6" s="322"/>
    </row>
    <row r="7" spans="1:11" ht="18" thickBot="1" x14ac:dyDescent="0.3">
      <c r="A7" s="323" t="s">
        <v>117</v>
      </c>
      <c r="B7" s="324"/>
      <c r="C7" s="323" t="s">
        <v>118</v>
      </c>
      <c r="D7" s="324"/>
      <c r="E7" s="325"/>
      <c r="F7" s="323" t="s">
        <v>97</v>
      </c>
      <c r="G7" s="326"/>
      <c r="H7" s="326"/>
      <c r="I7" s="327"/>
      <c r="J7" s="328"/>
      <c r="K7" s="322"/>
    </row>
    <row r="8" spans="1:11" ht="17.25" x14ac:dyDescent="0.25">
      <c r="A8" s="326"/>
      <c r="B8" s="329"/>
      <c r="C8" s="326"/>
      <c r="D8" s="329"/>
      <c r="E8" s="326"/>
      <c r="F8" s="326"/>
      <c r="G8" s="326"/>
      <c r="H8" s="326"/>
      <c r="I8" s="327"/>
      <c r="J8" s="330"/>
      <c r="K8" s="322"/>
    </row>
    <row r="9" spans="1:11" x14ac:dyDescent="0.2">
      <c r="A9" s="331" t="s">
        <v>74</v>
      </c>
      <c r="B9" s="329"/>
      <c r="C9" s="326"/>
      <c r="D9" s="329"/>
      <c r="E9" s="326"/>
      <c r="F9" s="326"/>
      <c r="G9" s="326"/>
      <c r="H9" s="326"/>
    </row>
    <row r="10" spans="1:11" ht="17.25" x14ac:dyDescent="0.25">
      <c r="A10" s="332" t="s">
        <v>119</v>
      </c>
      <c r="B10" s="333"/>
      <c r="C10" s="334">
        <v>211002</v>
      </c>
      <c r="D10" s="333"/>
      <c r="E10" s="335"/>
      <c r="F10" s="336">
        <v>155000</v>
      </c>
      <c r="G10" s="335"/>
      <c r="H10" s="337"/>
      <c r="I10" s="327"/>
      <c r="J10" s="328"/>
      <c r="K10" s="338"/>
    </row>
    <row r="11" spans="1:11" ht="17.25" x14ac:dyDescent="0.25">
      <c r="A11" s="332" t="s">
        <v>120</v>
      </c>
      <c r="B11" s="333"/>
      <c r="C11" s="334">
        <v>221301</v>
      </c>
      <c r="D11" s="333"/>
      <c r="E11" s="335"/>
      <c r="F11" s="339">
        <v>47554</v>
      </c>
      <c r="G11" s="335"/>
      <c r="H11" s="335"/>
      <c r="I11" s="327"/>
      <c r="J11" s="328"/>
      <c r="K11" s="338"/>
    </row>
    <row r="12" spans="1:11" ht="17.25" x14ac:dyDescent="0.25">
      <c r="A12" s="340" t="s">
        <v>121</v>
      </c>
      <c r="B12" s="341"/>
      <c r="C12" s="334">
        <v>224011</v>
      </c>
      <c r="D12" s="341"/>
      <c r="E12" s="342"/>
      <c r="F12" s="343">
        <v>30000</v>
      </c>
      <c r="G12" s="342"/>
      <c r="H12" s="342"/>
      <c r="I12" s="327"/>
      <c r="J12" s="330"/>
      <c r="K12" s="338"/>
    </row>
    <row r="13" spans="1:11" ht="17.25" x14ac:dyDescent="0.25">
      <c r="A13" s="340" t="s">
        <v>122</v>
      </c>
      <c r="B13" s="341"/>
      <c r="C13" s="334">
        <v>224025</v>
      </c>
      <c r="D13" s="341"/>
      <c r="E13" s="342"/>
      <c r="F13" s="343">
        <v>20000</v>
      </c>
      <c r="G13" s="342"/>
      <c r="H13" s="342"/>
      <c r="I13" s="327"/>
      <c r="J13" s="328"/>
      <c r="K13" s="338"/>
    </row>
    <row r="14" spans="1:11" ht="17.25" x14ac:dyDescent="0.25">
      <c r="A14" s="340" t="s">
        <v>123</v>
      </c>
      <c r="B14" s="341"/>
      <c r="C14" s="334">
        <v>224031</v>
      </c>
      <c r="D14" s="341"/>
      <c r="E14" s="342"/>
      <c r="F14" s="343">
        <v>70000</v>
      </c>
      <c r="G14" s="342"/>
      <c r="H14" s="342"/>
      <c r="I14" s="327"/>
      <c r="J14" s="344"/>
      <c r="K14" s="338"/>
    </row>
    <row r="15" spans="1:11" ht="17.25" x14ac:dyDescent="0.25">
      <c r="A15" s="340" t="s">
        <v>124</v>
      </c>
      <c r="B15" s="341"/>
      <c r="C15" s="334">
        <v>224055</v>
      </c>
      <c r="D15" s="341"/>
      <c r="E15" s="342"/>
      <c r="F15" s="343">
        <v>22500</v>
      </c>
      <c r="G15" s="342"/>
      <c r="H15" s="342"/>
      <c r="I15" s="327"/>
      <c r="J15" s="344"/>
      <c r="K15" s="338"/>
    </row>
    <row r="16" spans="1:11" ht="17.25" x14ac:dyDescent="0.25">
      <c r="A16" s="340" t="s">
        <v>125</v>
      </c>
      <c r="B16" s="341"/>
      <c r="C16" s="334" t="s">
        <v>126</v>
      </c>
      <c r="D16" s="341"/>
      <c r="E16" s="342"/>
      <c r="F16" s="343">
        <v>119246</v>
      </c>
      <c r="G16" s="342"/>
      <c r="H16" s="342"/>
      <c r="I16" s="327"/>
      <c r="J16" s="328"/>
      <c r="K16" s="338"/>
    </row>
    <row r="17" spans="1:11" ht="15.75" thickBot="1" x14ac:dyDescent="0.25">
      <c r="A17" s="345"/>
      <c r="B17" s="341"/>
      <c r="C17" s="346"/>
      <c r="D17" s="341"/>
      <c r="E17" s="342"/>
      <c r="F17" s="342"/>
      <c r="G17" s="342"/>
      <c r="H17" s="342"/>
    </row>
    <row r="18" spans="1:11" ht="18" thickBot="1" x14ac:dyDescent="0.3">
      <c r="A18" s="347" t="s">
        <v>127</v>
      </c>
      <c r="B18" s="341"/>
      <c r="C18" s="341"/>
      <c r="D18" s="341"/>
      <c r="E18" s="348"/>
      <c r="F18" s="349">
        <f>SUM(F10:F16)</f>
        <v>464300</v>
      </c>
      <c r="G18" s="348"/>
      <c r="H18" s="348"/>
      <c r="I18" s="327"/>
      <c r="J18" s="328"/>
      <c r="K18" s="322"/>
    </row>
    <row r="19" spans="1:11" ht="17.25" x14ac:dyDescent="0.25">
      <c r="A19" s="347"/>
      <c r="B19" s="341"/>
      <c r="C19" s="341"/>
      <c r="D19" s="341"/>
      <c r="E19" s="348"/>
      <c r="F19" s="348"/>
      <c r="G19" s="348"/>
      <c r="H19" s="348"/>
      <c r="I19" s="327"/>
      <c r="J19" s="328"/>
      <c r="K19" s="322"/>
    </row>
    <row r="20" spans="1:11" ht="17.25" x14ac:dyDescent="0.25">
      <c r="A20" s="347" t="s">
        <v>75</v>
      </c>
      <c r="B20" s="341"/>
      <c r="C20" s="341"/>
      <c r="D20" s="341"/>
      <c r="E20" s="348"/>
      <c r="F20" s="348"/>
      <c r="G20" s="348"/>
      <c r="H20" s="348"/>
      <c r="I20" s="327"/>
      <c r="J20" s="328"/>
      <c r="K20" s="322"/>
    </row>
    <row r="21" spans="1:11" ht="17.25" x14ac:dyDescent="0.25">
      <c r="A21" s="332" t="s">
        <v>128</v>
      </c>
      <c r="B21" s="333"/>
      <c r="C21" s="334" t="s">
        <v>126</v>
      </c>
      <c r="D21" s="333"/>
      <c r="E21" s="342"/>
      <c r="F21" s="343">
        <v>707</v>
      </c>
      <c r="G21" s="348"/>
      <c r="H21" s="348"/>
      <c r="I21" s="327"/>
      <c r="J21" s="328"/>
      <c r="K21" s="322"/>
    </row>
    <row r="22" spans="1:11" ht="17.25" x14ac:dyDescent="0.25">
      <c r="A22" s="332" t="s">
        <v>129</v>
      </c>
      <c r="B22" s="333"/>
      <c r="C22" s="334">
        <v>610039</v>
      </c>
      <c r="D22" s="333"/>
      <c r="E22" s="342"/>
      <c r="F22" s="343">
        <v>150000</v>
      </c>
      <c r="G22" s="348"/>
      <c r="H22" s="348"/>
      <c r="I22" s="327"/>
      <c r="J22" s="328"/>
      <c r="K22" s="322"/>
    </row>
    <row r="23" spans="1:11" ht="18" thickBot="1" x14ac:dyDescent="0.3">
      <c r="A23" s="347"/>
      <c r="B23" s="341"/>
      <c r="C23" s="341"/>
      <c r="D23" s="341"/>
      <c r="E23" s="348"/>
      <c r="F23" s="348"/>
      <c r="G23" s="348"/>
      <c r="H23" s="348"/>
      <c r="I23" s="327"/>
      <c r="J23" s="328"/>
      <c r="K23" s="322"/>
    </row>
    <row r="24" spans="1:11" ht="18" thickBot="1" x14ac:dyDescent="0.3">
      <c r="A24" s="347" t="s">
        <v>130</v>
      </c>
      <c r="B24" s="341"/>
      <c r="C24" s="341"/>
      <c r="D24" s="341"/>
      <c r="E24" s="348"/>
      <c r="F24" s="349">
        <f>SUM(F21:F22)</f>
        <v>150707</v>
      </c>
      <c r="G24" s="348"/>
      <c r="H24" s="348"/>
      <c r="I24" s="327"/>
      <c r="J24" s="328"/>
      <c r="K24" s="322"/>
    </row>
    <row r="25" spans="1:11" ht="17.25" x14ac:dyDescent="0.25">
      <c r="A25" s="350"/>
      <c r="B25" s="341"/>
      <c r="C25" s="341"/>
      <c r="D25" s="341"/>
      <c r="E25" s="342"/>
      <c r="F25" s="342"/>
      <c r="G25" s="342"/>
      <c r="H25" s="342"/>
      <c r="I25" s="327"/>
      <c r="J25" s="328"/>
      <c r="K25" s="322"/>
    </row>
    <row r="26" spans="1:11" x14ac:dyDescent="0.2">
      <c r="A26" s="347" t="s">
        <v>131</v>
      </c>
      <c r="B26" s="341"/>
      <c r="C26" s="341"/>
      <c r="D26" s="341"/>
      <c r="E26" s="342"/>
      <c r="F26" s="342"/>
      <c r="G26" s="342"/>
      <c r="H26" s="342"/>
    </row>
    <row r="27" spans="1:11" ht="17.25" x14ac:dyDescent="0.25">
      <c r="A27" s="332" t="s">
        <v>132</v>
      </c>
      <c r="B27" s="333"/>
      <c r="C27" s="351">
        <v>213001</v>
      </c>
      <c r="D27" s="333"/>
      <c r="E27" s="342"/>
      <c r="F27" s="343">
        <v>90000</v>
      </c>
      <c r="G27" s="342"/>
      <c r="H27" s="342"/>
      <c r="I27" s="327"/>
      <c r="J27" s="328"/>
      <c r="K27" s="338"/>
    </row>
    <row r="28" spans="1:11" ht="17.25" x14ac:dyDescent="0.25">
      <c r="A28" s="332" t="s">
        <v>133</v>
      </c>
      <c r="B28" s="333"/>
      <c r="C28" s="351">
        <v>224013</v>
      </c>
      <c r="D28" s="333"/>
      <c r="E28" s="342"/>
      <c r="F28" s="343">
        <v>40000</v>
      </c>
      <c r="G28" s="342"/>
      <c r="H28" s="342"/>
      <c r="I28" s="327"/>
      <c r="J28" s="328"/>
      <c r="K28" s="338"/>
    </row>
    <row r="29" spans="1:11" x14ac:dyDescent="0.2">
      <c r="A29" s="332" t="s">
        <v>134</v>
      </c>
      <c r="B29" s="333"/>
      <c r="C29" s="351" t="s">
        <v>135</v>
      </c>
      <c r="D29" s="333"/>
      <c r="E29" s="342"/>
      <c r="F29" s="343">
        <v>200850</v>
      </c>
      <c r="G29" s="342"/>
      <c r="H29" s="342"/>
    </row>
    <row r="30" spans="1:11" x14ac:dyDescent="0.2">
      <c r="A30" s="332" t="s">
        <v>136</v>
      </c>
      <c r="B30" s="333"/>
      <c r="C30" s="334" t="s">
        <v>137</v>
      </c>
      <c r="D30" s="333"/>
      <c r="E30" s="342"/>
      <c r="F30" s="343">
        <v>33231</v>
      </c>
      <c r="G30" s="342"/>
      <c r="H30" s="342"/>
    </row>
    <row r="31" spans="1:11" x14ac:dyDescent="0.2">
      <c r="A31" s="332" t="s">
        <v>138</v>
      </c>
      <c r="B31" s="333"/>
      <c r="C31" s="334">
        <v>530010</v>
      </c>
      <c r="D31" s="333"/>
      <c r="E31" s="342"/>
      <c r="F31" s="343">
        <v>1000</v>
      </c>
      <c r="G31" s="342"/>
      <c r="H31" s="342"/>
    </row>
    <row r="32" spans="1:11" x14ac:dyDescent="0.2">
      <c r="A32" s="332" t="s">
        <v>139</v>
      </c>
      <c r="B32" s="333"/>
      <c r="C32" s="334">
        <v>540008</v>
      </c>
      <c r="D32" s="333"/>
      <c r="E32" s="342"/>
      <c r="F32" s="343">
        <v>28000</v>
      </c>
      <c r="G32" s="342"/>
      <c r="H32" s="342"/>
    </row>
    <row r="33" spans="1:11" ht="17.25" x14ac:dyDescent="0.25">
      <c r="A33" s="332" t="s">
        <v>140</v>
      </c>
      <c r="B33" s="333"/>
      <c r="C33" s="334" t="s">
        <v>126</v>
      </c>
      <c r="D33" s="333"/>
      <c r="E33" s="342"/>
      <c r="F33" s="343">
        <v>30826</v>
      </c>
      <c r="G33" s="342"/>
      <c r="H33" s="342"/>
      <c r="I33" s="327"/>
      <c r="J33" s="328"/>
      <c r="K33" s="338"/>
    </row>
    <row r="34" spans="1:11" ht="18" thickBot="1" x14ac:dyDescent="0.3">
      <c r="A34" s="345"/>
      <c r="B34" s="333"/>
      <c r="C34" s="346"/>
      <c r="D34" s="333"/>
      <c r="E34" s="342"/>
      <c r="F34" s="342"/>
      <c r="G34" s="342"/>
      <c r="H34" s="342"/>
      <c r="I34" s="327"/>
      <c r="J34" s="328"/>
      <c r="K34" s="338"/>
    </row>
    <row r="35" spans="1:11" ht="18" thickBot="1" x14ac:dyDescent="0.3">
      <c r="A35" s="347" t="s">
        <v>141</v>
      </c>
      <c r="B35" s="333"/>
      <c r="C35" s="333"/>
      <c r="D35" s="333"/>
      <c r="E35" s="348"/>
      <c r="F35" s="349">
        <f>SUM(F27:F33)</f>
        <v>423907</v>
      </c>
      <c r="G35" s="348"/>
      <c r="H35" s="348"/>
      <c r="I35" s="327"/>
      <c r="J35" s="328"/>
      <c r="K35" s="338"/>
    </row>
    <row r="36" spans="1:11" ht="17.25" x14ac:dyDescent="0.25">
      <c r="A36" s="352"/>
      <c r="B36" s="333"/>
      <c r="C36" s="333"/>
      <c r="D36" s="333"/>
      <c r="E36" s="342"/>
      <c r="F36" s="342"/>
      <c r="G36" s="342"/>
      <c r="H36" s="342"/>
      <c r="I36" s="327"/>
      <c r="J36" s="328"/>
      <c r="K36" s="338"/>
    </row>
    <row r="37" spans="1:11" ht="17.25" x14ac:dyDescent="0.25">
      <c r="A37" s="347" t="s">
        <v>142</v>
      </c>
      <c r="B37" s="333"/>
      <c r="C37" s="333"/>
      <c r="D37" s="333"/>
      <c r="E37" s="342"/>
      <c r="F37" s="342"/>
      <c r="G37" s="342"/>
      <c r="H37" s="342"/>
      <c r="I37" s="327"/>
      <c r="J37" s="344"/>
      <c r="K37" s="338"/>
    </row>
    <row r="38" spans="1:11" ht="17.25" x14ac:dyDescent="0.25">
      <c r="A38" s="332" t="s">
        <v>143</v>
      </c>
      <c r="B38" s="333"/>
      <c r="C38" s="334">
        <v>350032</v>
      </c>
      <c r="D38" s="333"/>
      <c r="E38" s="342"/>
      <c r="F38" s="343">
        <v>12000</v>
      </c>
      <c r="G38" s="342"/>
      <c r="H38" s="342"/>
      <c r="I38" s="327"/>
      <c r="J38" s="344"/>
      <c r="K38" s="338"/>
    </row>
    <row r="39" spans="1:11" ht="17.25" x14ac:dyDescent="0.25">
      <c r="A39" s="332" t="s">
        <v>144</v>
      </c>
      <c r="B39" s="333"/>
      <c r="C39" s="334" t="s">
        <v>126</v>
      </c>
      <c r="D39" s="333"/>
      <c r="E39" s="342"/>
      <c r="F39" s="343">
        <v>22298</v>
      </c>
      <c r="G39" s="342"/>
      <c r="H39" s="342"/>
      <c r="I39" s="327"/>
      <c r="J39" s="344"/>
      <c r="K39" s="338"/>
    </row>
    <row r="40" spans="1:11" ht="18" thickBot="1" x14ac:dyDescent="0.3">
      <c r="A40" s="345"/>
      <c r="B40" s="333"/>
      <c r="C40" s="346"/>
      <c r="D40" s="333"/>
      <c r="E40" s="342"/>
      <c r="F40" s="342"/>
      <c r="G40" s="342"/>
      <c r="H40" s="342"/>
      <c r="I40" s="327"/>
      <c r="J40" s="328"/>
      <c r="K40" s="338"/>
    </row>
    <row r="41" spans="1:11" ht="18" thickBot="1" x14ac:dyDescent="0.3">
      <c r="A41" s="347" t="s">
        <v>145</v>
      </c>
      <c r="B41" s="333"/>
      <c r="C41" s="333"/>
      <c r="D41" s="333"/>
      <c r="E41" s="348"/>
      <c r="F41" s="349">
        <f>SUM(F38:F39)</f>
        <v>34298</v>
      </c>
      <c r="G41" s="348"/>
      <c r="H41" s="348"/>
      <c r="I41" s="353"/>
      <c r="J41" s="344"/>
      <c r="K41" s="322"/>
    </row>
    <row r="42" spans="1:11" ht="17.25" x14ac:dyDescent="0.25">
      <c r="A42" s="352"/>
      <c r="B42" s="333"/>
      <c r="C42" s="333"/>
      <c r="D42" s="333"/>
      <c r="E42" s="342"/>
      <c r="F42" s="342"/>
      <c r="G42" s="342"/>
      <c r="H42" s="342"/>
      <c r="I42" s="354"/>
      <c r="J42" s="344"/>
      <c r="K42" s="322"/>
    </row>
    <row r="43" spans="1:11" ht="17.25" x14ac:dyDescent="0.25">
      <c r="A43" s="347" t="s">
        <v>78</v>
      </c>
      <c r="B43" s="333"/>
      <c r="C43" s="333"/>
      <c r="D43" s="333"/>
      <c r="E43" s="342"/>
      <c r="F43" s="342"/>
      <c r="G43" s="342"/>
      <c r="H43" s="342"/>
      <c r="I43" s="353"/>
      <c r="J43" s="344"/>
      <c r="K43" s="322"/>
    </row>
    <row r="44" spans="1:11" ht="17.25" x14ac:dyDescent="0.25">
      <c r="A44" s="332" t="s">
        <v>146</v>
      </c>
      <c r="B44" s="333"/>
      <c r="C44" s="334">
        <v>410013</v>
      </c>
      <c r="D44" s="333"/>
      <c r="E44" s="342"/>
      <c r="F44" s="343">
        <v>60000</v>
      </c>
      <c r="G44" s="342"/>
      <c r="H44" s="342"/>
      <c r="I44" s="353"/>
      <c r="J44" s="344"/>
      <c r="K44" s="322"/>
    </row>
    <row r="45" spans="1:11" ht="17.25" x14ac:dyDescent="0.25">
      <c r="A45" s="332" t="s">
        <v>147</v>
      </c>
      <c r="B45" s="333"/>
      <c r="C45" s="334">
        <v>431010</v>
      </c>
      <c r="D45" s="333"/>
      <c r="E45" s="342"/>
      <c r="F45" s="343">
        <v>98640</v>
      </c>
      <c r="G45" s="342"/>
      <c r="H45" s="342"/>
      <c r="I45" s="353"/>
      <c r="J45" s="344"/>
      <c r="K45" s="322"/>
    </row>
    <row r="46" spans="1:11" ht="17.25" x14ac:dyDescent="0.25">
      <c r="A46" s="332" t="s">
        <v>148</v>
      </c>
      <c r="B46" s="333"/>
      <c r="C46" s="334">
        <v>460001</v>
      </c>
      <c r="D46" s="333"/>
      <c r="E46" s="342"/>
      <c r="F46" s="343">
        <v>40000</v>
      </c>
      <c r="G46" s="342"/>
      <c r="H46" s="342"/>
      <c r="I46" s="353"/>
      <c r="J46" s="344"/>
      <c r="K46" s="322"/>
    </row>
    <row r="47" spans="1:11" ht="18" thickBot="1" x14ac:dyDescent="0.3">
      <c r="A47" s="355"/>
      <c r="B47" s="333"/>
      <c r="C47" s="356"/>
      <c r="D47" s="333"/>
      <c r="E47" s="342"/>
      <c r="F47" s="357"/>
      <c r="G47" s="342"/>
      <c r="H47" s="342"/>
      <c r="I47" s="354"/>
      <c r="J47" s="328"/>
    </row>
    <row r="48" spans="1:11" ht="18" thickBot="1" x14ac:dyDescent="0.3">
      <c r="A48" s="347" t="s">
        <v>149</v>
      </c>
      <c r="B48" s="333"/>
      <c r="C48" s="346"/>
      <c r="D48" s="333"/>
      <c r="E48" s="348"/>
      <c r="F48" s="349">
        <f>SUM(F44:F46)</f>
        <v>198640</v>
      </c>
      <c r="G48" s="342"/>
      <c r="H48" s="342"/>
      <c r="I48" s="354"/>
      <c r="J48" s="328"/>
    </row>
    <row r="49" spans="1:10" ht="17.25" x14ac:dyDescent="0.25">
      <c r="A49" s="347"/>
      <c r="B49" s="333"/>
      <c r="C49" s="346"/>
      <c r="D49" s="333"/>
      <c r="E49" s="348"/>
      <c r="F49" s="348"/>
      <c r="G49" s="342"/>
      <c r="H49" s="342"/>
      <c r="I49" s="354"/>
      <c r="J49" s="328"/>
    </row>
    <row r="50" spans="1:10" ht="17.25" x14ac:dyDescent="0.25">
      <c r="A50" s="347" t="s">
        <v>79</v>
      </c>
      <c r="B50" s="333"/>
      <c r="C50" s="358"/>
      <c r="D50" s="333"/>
      <c r="E50" s="342"/>
      <c r="F50" s="359"/>
      <c r="G50" s="342"/>
      <c r="H50" s="342"/>
      <c r="I50" s="354"/>
      <c r="J50" s="328"/>
    </row>
    <row r="51" spans="1:10" ht="17.25" x14ac:dyDescent="0.25">
      <c r="A51" s="332" t="s">
        <v>150</v>
      </c>
      <c r="B51" s="333"/>
      <c r="C51" s="334">
        <v>420004</v>
      </c>
      <c r="D51" s="333"/>
      <c r="E51" s="342"/>
      <c r="F51" s="343">
        <v>90000</v>
      </c>
      <c r="G51" s="342"/>
      <c r="H51" s="342"/>
      <c r="I51" s="354"/>
      <c r="J51" s="328"/>
    </row>
    <row r="52" spans="1:10" ht="17.25" x14ac:dyDescent="0.25">
      <c r="A52" s="332" t="s">
        <v>151</v>
      </c>
      <c r="B52" s="333"/>
      <c r="C52" s="334">
        <v>430001</v>
      </c>
      <c r="D52" s="333"/>
      <c r="E52" s="342"/>
      <c r="F52" s="343">
        <v>70000</v>
      </c>
      <c r="G52" s="342"/>
      <c r="H52" s="342"/>
      <c r="I52" s="353"/>
      <c r="J52" s="344"/>
    </row>
    <row r="53" spans="1:10" ht="17.25" x14ac:dyDescent="0.25">
      <c r="A53" s="332" t="s">
        <v>152</v>
      </c>
      <c r="B53" s="333"/>
      <c r="C53" s="334">
        <v>450051</v>
      </c>
      <c r="D53" s="333"/>
      <c r="E53" s="342"/>
      <c r="F53" s="343">
        <v>259803</v>
      </c>
      <c r="G53" s="342"/>
      <c r="H53" s="342"/>
      <c r="I53" s="353"/>
      <c r="J53" s="344"/>
    </row>
    <row r="54" spans="1:10" ht="17.25" x14ac:dyDescent="0.25">
      <c r="A54" s="332" t="s">
        <v>153</v>
      </c>
      <c r="B54" s="333"/>
      <c r="C54" s="334">
        <v>450060</v>
      </c>
      <c r="D54" s="333"/>
      <c r="E54" s="342"/>
      <c r="F54" s="343">
        <v>67050</v>
      </c>
      <c r="G54" s="342"/>
      <c r="H54" s="342"/>
      <c r="I54" s="353"/>
      <c r="J54" s="344"/>
    </row>
    <row r="55" spans="1:10" ht="17.25" x14ac:dyDescent="0.25">
      <c r="A55" s="332" t="s">
        <v>154</v>
      </c>
      <c r="B55" s="333"/>
      <c r="C55" s="334" t="s">
        <v>126</v>
      </c>
      <c r="D55" s="333"/>
      <c r="E55" s="342"/>
      <c r="F55" s="343">
        <v>34923</v>
      </c>
      <c r="G55" s="342"/>
      <c r="H55" s="342"/>
      <c r="I55" s="353"/>
      <c r="J55" s="344"/>
    </row>
    <row r="56" spans="1:10" ht="18" thickBot="1" x14ac:dyDescent="0.3">
      <c r="A56" s="362"/>
      <c r="G56" s="342"/>
      <c r="H56" s="342"/>
      <c r="I56" s="354"/>
      <c r="J56" s="344"/>
    </row>
    <row r="57" spans="1:10" ht="18" thickBot="1" x14ac:dyDescent="0.3">
      <c r="A57" s="347" t="s">
        <v>155</v>
      </c>
      <c r="B57" s="333"/>
      <c r="C57" s="346"/>
      <c r="D57" s="333"/>
      <c r="E57" s="348"/>
      <c r="F57" s="349">
        <f>SUM(F51:F55)</f>
        <v>521776</v>
      </c>
      <c r="G57" s="342"/>
      <c r="H57" s="342"/>
      <c r="I57" s="327"/>
      <c r="J57" s="328"/>
    </row>
    <row r="58" spans="1:10" ht="17.25" x14ac:dyDescent="0.25">
      <c r="A58" s="347"/>
      <c r="B58" s="333"/>
      <c r="C58" s="346"/>
      <c r="D58" s="333"/>
      <c r="E58" s="348"/>
      <c r="F58" s="348"/>
      <c r="G58" s="342"/>
      <c r="H58" s="342"/>
      <c r="I58" s="327"/>
      <c r="J58" s="328"/>
    </row>
    <row r="59" spans="1:10" ht="18" thickBot="1" x14ac:dyDescent="0.3">
      <c r="G59" s="348"/>
      <c r="H59" s="348"/>
      <c r="I59" s="327"/>
      <c r="J59" s="328"/>
    </row>
    <row r="60" spans="1:10" ht="15.75" thickBot="1" x14ac:dyDescent="0.25">
      <c r="A60" s="361" t="s">
        <v>156</v>
      </c>
      <c r="B60" s="333"/>
      <c r="C60" s="362"/>
      <c r="D60" s="333"/>
      <c r="E60" s="363"/>
      <c r="F60" s="364">
        <f>+F48+F41+F35+F18+F57+F24</f>
        <v>1793628</v>
      </c>
      <c r="G60" s="363"/>
      <c r="H60" s="363"/>
      <c r="J60" s="360"/>
    </row>
    <row r="61" spans="1:10" ht="15.75" thickTop="1" x14ac:dyDescent="0.2">
      <c r="E61" s="365"/>
      <c r="F61" s="366"/>
      <c r="G61" s="365"/>
      <c r="H61" s="365"/>
      <c r="J61" s="360"/>
    </row>
    <row r="62" spans="1:10" x14ac:dyDescent="0.2">
      <c r="E62" s="367"/>
      <c r="F62" s="368"/>
      <c r="G62" s="367"/>
      <c r="H62" s="367"/>
      <c r="J62" s="360"/>
    </row>
    <row r="63" spans="1:10" ht="17.25" x14ac:dyDescent="0.25">
      <c r="F63" s="369"/>
      <c r="I63" s="327"/>
      <c r="J63" s="344"/>
    </row>
    <row r="64" spans="1:10" ht="17.25" x14ac:dyDescent="0.25">
      <c r="F64" s="369"/>
      <c r="I64" s="327"/>
      <c r="J64" s="328"/>
    </row>
    <row r="65" spans="9:10" ht="17.25" x14ac:dyDescent="0.25">
      <c r="I65" s="327"/>
      <c r="J65" s="344"/>
    </row>
    <row r="66" spans="9:10" ht="17.25" x14ac:dyDescent="0.25">
      <c r="I66" s="327"/>
      <c r="J66" s="328"/>
    </row>
  </sheetData>
  <printOptions horizontalCentered="1"/>
  <pageMargins left="0.3" right="0.3" top="0.5" bottom="0.5" header="0.5" footer="0.5"/>
  <pageSetup scale="5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27"/>
  <sheetViews>
    <sheetView showOutlineSymbols="0" view="pageBreakPreview" zoomScale="95" zoomScaleSheetLayoutView="95" workbookViewId="0">
      <selection activeCell="C15" sqref="C15"/>
    </sheetView>
  </sheetViews>
  <sheetFormatPr defaultColWidth="9.6640625" defaultRowHeight="12.75" x14ac:dyDescent="0.2"/>
  <cols>
    <col min="1" max="1" width="15.77734375" style="374" customWidth="1"/>
    <col min="2" max="2" width="2" style="378" customWidth="1"/>
    <col min="3" max="3" width="27.77734375" style="374" customWidth="1"/>
    <col min="4" max="4" width="2" style="378" customWidth="1"/>
    <col min="5" max="5" width="15.77734375" style="374" customWidth="1"/>
    <col min="6" max="6" width="2" style="378" customWidth="1"/>
    <col min="7" max="7" width="15.77734375" style="374" customWidth="1"/>
    <col min="8" max="9" width="1.6640625" style="374" customWidth="1"/>
    <col min="10" max="16384" width="9.6640625" style="374"/>
  </cols>
  <sheetData>
    <row r="1" spans="1:259" ht="27" x14ac:dyDescent="0.35">
      <c r="A1" s="370" t="s">
        <v>5</v>
      </c>
      <c r="B1" s="371"/>
      <c r="C1" s="372"/>
      <c r="D1" s="373"/>
      <c r="E1" s="372"/>
      <c r="F1" s="373"/>
      <c r="G1" s="373"/>
    </row>
    <row r="2" spans="1:259" ht="23.25" x14ac:dyDescent="0.3">
      <c r="A2" s="375" t="s">
        <v>1</v>
      </c>
      <c r="B2" s="371"/>
      <c r="C2" s="372"/>
      <c r="D2" s="373"/>
      <c r="E2" s="372"/>
      <c r="F2" s="373"/>
      <c r="G2" s="373"/>
    </row>
    <row r="3" spans="1:259" ht="21" x14ac:dyDescent="0.3">
      <c r="A3" s="376" t="s">
        <v>157</v>
      </c>
      <c r="B3" s="371"/>
      <c r="C3" s="372"/>
      <c r="D3" s="373"/>
      <c r="E3" s="372"/>
      <c r="F3" s="373"/>
      <c r="G3" s="373"/>
    </row>
    <row r="4" spans="1:259" ht="15" customHeight="1" x14ac:dyDescent="0.3">
      <c r="A4" s="376"/>
      <c r="B4" s="371"/>
      <c r="C4" s="372"/>
      <c r="D4" s="373"/>
      <c r="E4" s="372"/>
      <c r="F4" s="373"/>
      <c r="G4" s="373"/>
    </row>
    <row r="5" spans="1:259" ht="18.75" x14ac:dyDescent="0.3">
      <c r="A5" s="377" t="s">
        <v>39</v>
      </c>
      <c r="B5" s="371"/>
      <c r="C5" s="372"/>
      <c r="D5" s="373"/>
      <c r="E5" s="372"/>
      <c r="F5" s="373"/>
      <c r="G5" s="373"/>
    </row>
    <row r="6" spans="1:259" ht="15" customHeight="1" x14ac:dyDescent="0.2">
      <c r="A6" s="373"/>
      <c r="B6" s="373"/>
      <c r="C6" s="372"/>
      <c r="D6" s="373"/>
      <c r="E6" s="372"/>
      <c r="F6" s="373"/>
      <c r="G6" s="373"/>
    </row>
    <row r="7" spans="1:259" ht="15" customHeight="1" x14ac:dyDescent="0.2">
      <c r="B7" s="371"/>
      <c r="C7" s="373"/>
      <c r="D7" s="373"/>
      <c r="E7" s="373"/>
      <c r="F7" s="373"/>
      <c r="G7" s="373"/>
    </row>
    <row r="8" spans="1:259" ht="15" customHeight="1" x14ac:dyDescent="0.2">
      <c r="A8" s="378"/>
      <c r="C8" s="378"/>
      <c r="E8" s="378"/>
      <c r="G8" s="378"/>
    </row>
    <row r="9" spans="1:259" s="216" customFormat="1" ht="15" customHeight="1" thickBot="1" x14ac:dyDescent="0.3">
      <c r="A9" s="379" t="s">
        <v>158</v>
      </c>
      <c r="B9" s="379"/>
      <c r="C9" s="379" t="s">
        <v>159</v>
      </c>
      <c r="D9" s="379"/>
      <c r="E9" s="379" t="s">
        <v>55</v>
      </c>
      <c r="F9" s="379"/>
      <c r="G9" s="379" t="s">
        <v>160</v>
      </c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0"/>
      <c r="BD9" s="380"/>
      <c r="BE9" s="380"/>
      <c r="BF9" s="380"/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0"/>
      <c r="CA9" s="380"/>
      <c r="CB9" s="380"/>
      <c r="CC9" s="380"/>
      <c r="CD9" s="380"/>
      <c r="CE9" s="380"/>
      <c r="CF9" s="380"/>
      <c r="CG9" s="380"/>
      <c r="CH9" s="380"/>
      <c r="CI9" s="380"/>
      <c r="CJ9" s="380"/>
      <c r="CK9" s="380"/>
      <c r="CL9" s="380"/>
      <c r="CM9" s="380"/>
      <c r="CN9" s="380"/>
      <c r="CO9" s="380"/>
      <c r="CP9" s="380"/>
      <c r="CQ9" s="380"/>
      <c r="CR9" s="380"/>
      <c r="CS9" s="380"/>
      <c r="CT9" s="380"/>
      <c r="CU9" s="380"/>
      <c r="CV9" s="380"/>
      <c r="CW9" s="380"/>
      <c r="CX9" s="380"/>
      <c r="CY9" s="380"/>
      <c r="CZ9" s="380"/>
      <c r="DA9" s="380"/>
      <c r="DB9" s="380"/>
      <c r="DC9" s="380"/>
      <c r="DD9" s="380"/>
      <c r="DE9" s="380"/>
      <c r="DF9" s="380"/>
      <c r="DG9" s="380"/>
      <c r="DH9" s="380"/>
      <c r="DI9" s="380"/>
      <c r="DJ9" s="380"/>
      <c r="DK9" s="380"/>
      <c r="DL9" s="380"/>
      <c r="DM9" s="380"/>
      <c r="DN9" s="380"/>
      <c r="DO9" s="380"/>
      <c r="DP9" s="380"/>
      <c r="DQ9" s="380"/>
      <c r="DR9" s="380"/>
      <c r="DS9" s="380"/>
      <c r="DT9" s="380"/>
      <c r="DU9" s="380"/>
      <c r="DV9" s="380"/>
      <c r="DW9" s="380"/>
      <c r="DX9" s="380"/>
      <c r="DY9" s="380"/>
      <c r="DZ9" s="380"/>
      <c r="EA9" s="380"/>
      <c r="EB9" s="380"/>
      <c r="EC9" s="380"/>
      <c r="ED9" s="380"/>
      <c r="EE9" s="380"/>
      <c r="EF9" s="380"/>
      <c r="EG9" s="380"/>
      <c r="EH9" s="380"/>
      <c r="EI9" s="380"/>
      <c r="EJ9" s="380"/>
      <c r="EK9" s="380"/>
      <c r="EL9" s="380"/>
      <c r="EM9" s="380"/>
      <c r="EN9" s="380"/>
      <c r="EO9" s="380"/>
      <c r="EP9" s="380"/>
      <c r="EQ9" s="380"/>
      <c r="ER9" s="380"/>
      <c r="ES9" s="380"/>
      <c r="ET9" s="380"/>
      <c r="EU9" s="380"/>
      <c r="EV9" s="380"/>
      <c r="EW9" s="380"/>
      <c r="EX9" s="380"/>
      <c r="EY9" s="380"/>
      <c r="EZ9" s="380"/>
      <c r="FA9" s="380"/>
      <c r="FB9" s="380"/>
      <c r="FC9" s="380"/>
      <c r="FD9" s="380"/>
      <c r="FE9" s="380"/>
      <c r="FF9" s="380"/>
      <c r="FG9" s="380"/>
      <c r="FH9" s="380"/>
      <c r="FI9" s="380"/>
      <c r="FJ9" s="380"/>
      <c r="FK9" s="380"/>
      <c r="FL9" s="380"/>
      <c r="FM9" s="380"/>
      <c r="FN9" s="380"/>
      <c r="FO9" s="380"/>
      <c r="FP9" s="380"/>
      <c r="FQ9" s="380"/>
      <c r="FR9" s="380"/>
      <c r="FS9" s="380"/>
      <c r="FT9" s="380"/>
      <c r="FU9" s="380"/>
      <c r="FV9" s="380"/>
      <c r="FW9" s="380"/>
      <c r="FX9" s="380"/>
      <c r="FY9" s="380"/>
      <c r="FZ9" s="380"/>
      <c r="GA9" s="380"/>
      <c r="GB9" s="380"/>
      <c r="GC9" s="380"/>
      <c r="GD9" s="380"/>
      <c r="GE9" s="380"/>
      <c r="GF9" s="380"/>
      <c r="GG9" s="380"/>
      <c r="GH9" s="380"/>
      <c r="GI9" s="380"/>
      <c r="GJ9" s="380"/>
      <c r="GK9" s="380"/>
      <c r="GL9" s="380"/>
      <c r="GM9" s="380"/>
      <c r="GN9" s="380"/>
      <c r="GO9" s="380"/>
      <c r="GP9" s="380"/>
      <c r="GQ9" s="380"/>
      <c r="GR9" s="380"/>
      <c r="GS9" s="380"/>
      <c r="GT9" s="380"/>
      <c r="GU9" s="380"/>
      <c r="GV9" s="380"/>
      <c r="GW9" s="380"/>
      <c r="GX9" s="380"/>
      <c r="GY9" s="380"/>
      <c r="GZ9" s="380"/>
      <c r="HA9" s="380"/>
      <c r="HB9" s="380"/>
      <c r="HC9" s="380"/>
      <c r="HD9" s="380"/>
      <c r="HE9" s="380"/>
      <c r="HF9" s="380"/>
      <c r="HG9" s="380"/>
      <c r="HH9" s="380"/>
      <c r="HI9" s="380"/>
      <c r="HJ9" s="380"/>
      <c r="HK9" s="380"/>
      <c r="HL9" s="380"/>
      <c r="HM9" s="380"/>
      <c r="HN9" s="380"/>
      <c r="HO9" s="380"/>
      <c r="HP9" s="380"/>
      <c r="HQ9" s="380"/>
      <c r="HR9" s="380"/>
      <c r="HS9" s="380"/>
      <c r="HT9" s="380"/>
      <c r="HU9" s="380"/>
      <c r="HV9" s="380"/>
      <c r="HW9" s="380"/>
      <c r="HX9" s="380"/>
      <c r="HY9" s="380"/>
      <c r="HZ9" s="380"/>
      <c r="IA9" s="380"/>
      <c r="IB9" s="380"/>
      <c r="IC9" s="380"/>
      <c r="ID9" s="380"/>
      <c r="IE9" s="380"/>
      <c r="IF9" s="380"/>
      <c r="IG9" s="380"/>
      <c r="IH9" s="380"/>
      <c r="II9" s="380"/>
      <c r="IJ9" s="380"/>
      <c r="IK9" s="380"/>
      <c r="IL9" s="380"/>
      <c r="IM9" s="380"/>
      <c r="IN9" s="380"/>
      <c r="IO9" s="380"/>
      <c r="IP9" s="380"/>
      <c r="IQ9" s="380"/>
      <c r="IR9" s="380"/>
      <c r="IS9" s="380"/>
      <c r="IT9" s="380"/>
      <c r="IU9" s="380"/>
      <c r="IV9" s="380"/>
      <c r="IW9" s="380"/>
      <c r="IX9" s="380"/>
      <c r="IY9" s="380"/>
    </row>
    <row r="10" spans="1:259" s="216" customFormat="1" ht="15" customHeight="1" x14ac:dyDescent="0.25">
      <c r="A10" s="473"/>
      <c r="B10" s="381"/>
      <c r="C10" s="382"/>
      <c r="D10" s="383"/>
      <c r="E10" s="382"/>
      <c r="F10" s="383"/>
      <c r="G10" s="382"/>
    </row>
    <row r="11" spans="1:259" s="216" customFormat="1" ht="18" customHeight="1" x14ac:dyDescent="0.25">
      <c r="A11" s="386" t="s">
        <v>163</v>
      </c>
      <c r="B11" s="17"/>
      <c r="C11" s="387" t="s">
        <v>161</v>
      </c>
      <c r="D11" s="19"/>
      <c r="E11" s="384">
        <v>2941721</v>
      </c>
      <c r="F11" s="36"/>
      <c r="G11" s="384">
        <v>1844804</v>
      </c>
    </row>
    <row r="12" spans="1:259" s="216" customFormat="1" ht="18" customHeight="1" x14ac:dyDescent="0.25">
      <c r="A12" s="387"/>
      <c r="B12" s="19"/>
      <c r="C12" s="387" t="s">
        <v>162</v>
      </c>
      <c r="D12" s="19"/>
      <c r="E12" s="384">
        <v>2941721</v>
      </c>
      <c r="F12" s="36"/>
      <c r="G12" s="384">
        <v>2529295</v>
      </c>
    </row>
    <row r="13" spans="1:259" s="216" customFormat="1" ht="18" customHeight="1" x14ac:dyDescent="0.25">
      <c r="A13" s="383"/>
      <c r="B13" s="383"/>
      <c r="C13" s="383"/>
      <c r="D13" s="383"/>
      <c r="E13" s="385"/>
      <c r="F13" s="26"/>
      <c r="G13" s="26"/>
    </row>
    <row r="14" spans="1:259" s="216" customFormat="1" ht="18" customHeight="1" x14ac:dyDescent="0.25">
      <c r="A14" s="386" t="s">
        <v>164</v>
      </c>
      <c r="B14" s="17"/>
      <c r="C14" s="387" t="s">
        <v>161</v>
      </c>
      <c r="D14" s="19"/>
      <c r="E14" s="384">
        <v>4890472</v>
      </c>
      <c r="F14" s="36"/>
      <c r="G14" s="384">
        <f>E14</f>
        <v>4890472</v>
      </c>
    </row>
    <row r="15" spans="1:259" s="216" customFormat="1" ht="18" customHeight="1" x14ac:dyDescent="0.25">
      <c r="A15" s="387"/>
      <c r="B15" s="19"/>
      <c r="C15" s="387" t="s">
        <v>162</v>
      </c>
      <c r="D15" s="19"/>
      <c r="E15" s="384">
        <v>4890472</v>
      </c>
      <c r="F15" s="36"/>
      <c r="G15" s="384">
        <f>E15</f>
        <v>4890472</v>
      </c>
    </row>
    <row r="16" spans="1:259" s="216" customFormat="1" ht="18" customHeight="1" x14ac:dyDescent="0.25">
      <c r="A16" s="383"/>
      <c r="B16" s="383"/>
      <c r="C16" s="383"/>
      <c r="D16" s="383"/>
      <c r="E16" s="385"/>
      <c r="F16" s="26"/>
      <c r="G16" s="26"/>
    </row>
    <row r="17" spans="1:7" s="216" customFormat="1" ht="18" customHeight="1" x14ac:dyDescent="0.25">
      <c r="A17" s="386" t="s">
        <v>165</v>
      </c>
      <c r="B17" s="17"/>
      <c r="C17" s="387" t="s">
        <v>161</v>
      </c>
      <c r="D17" s="19"/>
      <c r="E17" s="384">
        <v>4970330</v>
      </c>
      <c r="F17" s="36"/>
      <c r="G17" s="384"/>
    </row>
    <row r="18" spans="1:7" s="216" customFormat="1" ht="18" customHeight="1" x14ac:dyDescent="0.25">
      <c r="A18" s="387"/>
      <c r="B18" s="19"/>
      <c r="C18" s="387" t="s">
        <v>162</v>
      </c>
      <c r="D18" s="19"/>
      <c r="E18" s="384">
        <v>4970330</v>
      </c>
      <c r="F18" s="36"/>
      <c r="G18" s="384"/>
    </row>
    <row r="19" spans="1:7" ht="15" customHeight="1" x14ac:dyDescent="0.2">
      <c r="A19" s="378"/>
      <c r="E19" s="388"/>
      <c r="F19" s="389"/>
      <c r="G19" s="389"/>
    </row>
    <row r="20" spans="1:7" ht="15" customHeight="1" x14ac:dyDescent="0.2">
      <c r="A20" s="378"/>
      <c r="G20" s="378"/>
    </row>
    <row r="21" spans="1:7" ht="15" customHeight="1" x14ac:dyDescent="0.25">
      <c r="A21" s="383" t="s">
        <v>166</v>
      </c>
      <c r="G21" s="378"/>
    </row>
    <row r="22" spans="1:7" ht="15" customHeight="1" x14ac:dyDescent="0.25">
      <c r="A22" s="383" t="s">
        <v>167</v>
      </c>
      <c r="G22" s="378"/>
    </row>
    <row r="23" spans="1:7" ht="15" customHeight="1" x14ac:dyDescent="0.2">
      <c r="C23" s="372"/>
      <c r="D23" s="373"/>
      <c r="E23" s="372"/>
      <c r="F23" s="373"/>
    </row>
    <row r="24" spans="1:7" ht="15" customHeight="1" x14ac:dyDescent="0.25">
      <c r="A24" s="390" t="s">
        <v>168</v>
      </c>
      <c r="B24" s="373"/>
      <c r="C24" s="372"/>
      <c r="D24" s="373"/>
      <c r="E24" s="372"/>
      <c r="F24" s="373"/>
      <c r="G24" s="372"/>
    </row>
    <row r="25" spans="1:7" ht="15" customHeight="1" x14ac:dyDescent="0.25">
      <c r="A25" s="390" t="s">
        <v>169</v>
      </c>
    </row>
    <row r="26" spans="1:7" ht="15" customHeight="1" x14ac:dyDescent="0.25">
      <c r="A26" s="390" t="s">
        <v>170</v>
      </c>
    </row>
    <row r="27" spans="1:7" ht="15" customHeight="1" x14ac:dyDescent="0.25">
      <c r="A27" s="390" t="s">
        <v>171</v>
      </c>
    </row>
  </sheetData>
  <printOptions horizontalCentered="1"/>
  <pageMargins left="0.5" right="0.5" top="0.5" bottom="0.5" header="0.5" footer="0.5"/>
  <pageSetup scale="83" orientation="portrait" r:id="rId1"/>
  <headerFooter alignWithMargins="0">
    <oddFooter xml:space="preserve">&amp;C&amp;"Times New Roman,Regular"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OutlineSymbols="0" view="pageBreakPreview" zoomScale="95" zoomScaleSheetLayoutView="95" workbookViewId="0">
      <selection activeCell="D14" sqref="D14"/>
    </sheetView>
  </sheetViews>
  <sheetFormatPr defaultColWidth="9.6640625" defaultRowHeight="12.75" x14ac:dyDescent="0.2"/>
  <cols>
    <col min="1" max="1" width="9.6640625" style="374"/>
    <col min="2" max="2" width="15.77734375" style="394" customWidth="1"/>
    <col min="3" max="3" width="2" style="393" customWidth="1"/>
    <col min="4" max="4" width="38.109375" style="374" customWidth="1"/>
    <col min="5" max="5" width="2" style="378" customWidth="1"/>
    <col min="6" max="6" width="15.77734375" style="374" customWidth="1"/>
    <col min="7" max="7" width="2" style="378" customWidth="1"/>
    <col min="8" max="8" width="15.77734375" style="374" customWidth="1"/>
    <col min="9" max="16384" width="9.6640625" style="374"/>
  </cols>
  <sheetData>
    <row r="1" spans="1:9" ht="27" x14ac:dyDescent="0.35">
      <c r="A1" s="378"/>
      <c r="B1" s="391" t="s">
        <v>5</v>
      </c>
      <c r="C1" s="371"/>
      <c r="D1" s="372"/>
      <c r="E1" s="373"/>
      <c r="F1" s="372"/>
      <c r="G1" s="373"/>
      <c r="H1" s="372"/>
      <c r="I1" s="378"/>
    </row>
    <row r="2" spans="1:9" ht="23.25" x14ac:dyDescent="0.3">
      <c r="A2" s="378"/>
      <c r="B2" s="375" t="s">
        <v>2</v>
      </c>
      <c r="C2" s="371"/>
      <c r="D2" s="372"/>
      <c r="E2" s="373"/>
      <c r="F2" s="372"/>
      <c r="G2" s="373"/>
      <c r="H2" s="372"/>
      <c r="I2" s="378"/>
    </row>
    <row r="3" spans="1:9" ht="21.75" x14ac:dyDescent="0.3">
      <c r="A3" s="378"/>
      <c r="B3" s="304" t="s">
        <v>157</v>
      </c>
      <c r="C3" s="371"/>
      <c r="D3" s="372"/>
      <c r="E3" s="373"/>
      <c r="F3" s="372"/>
      <c r="G3" s="373"/>
      <c r="H3" s="372"/>
      <c r="I3" s="378"/>
    </row>
    <row r="4" spans="1:9" ht="15" customHeight="1" x14ac:dyDescent="0.3">
      <c r="A4" s="378"/>
      <c r="B4" s="304"/>
      <c r="C4" s="371"/>
      <c r="D4" s="372"/>
      <c r="E4" s="373"/>
      <c r="F4" s="372"/>
      <c r="G4" s="373"/>
      <c r="H4" s="372"/>
      <c r="I4" s="378"/>
    </row>
    <row r="5" spans="1:9" ht="18.75" x14ac:dyDescent="0.3">
      <c r="A5" s="378"/>
      <c r="B5" s="392" t="s">
        <v>39</v>
      </c>
      <c r="C5" s="371"/>
      <c r="D5" s="372"/>
      <c r="E5" s="373"/>
      <c r="F5" s="372"/>
      <c r="G5" s="373"/>
      <c r="H5" s="372"/>
      <c r="I5" s="378"/>
    </row>
    <row r="6" spans="1:9" ht="15" customHeight="1" x14ac:dyDescent="0.2">
      <c r="A6" s="378"/>
      <c r="B6" s="372"/>
      <c r="C6" s="373"/>
      <c r="D6" s="372"/>
      <c r="E6" s="373"/>
      <c r="F6" s="372"/>
      <c r="G6" s="373"/>
      <c r="H6" s="372"/>
      <c r="I6" s="378"/>
    </row>
    <row r="7" spans="1:9" ht="15" customHeight="1" x14ac:dyDescent="0.2">
      <c r="A7" s="378"/>
      <c r="B7" s="374"/>
      <c r="C7" s="371"/>
      <c r="D7" s="373"/>
      <c r="E7" s="373"/>
      <c r="F7" s="373"/>
      <c r="G7" s="373"/>
      <c r="H7" s="373"/>
      <c r="I7" s="378"/>
    </row>
    <row r="8" spans="1:9" ht="15" customHeight="1" x14ac:dyDescent="0.2">
      <c r="A8" s="378"/>
      <c r="B8" s="393"/>
      <c r="D8" s="378"/>
      <c r="F8" s="378"/>
      <c r="H8" s="378"/>
      <c r="I8" s="378"/>
    </row>
    <row r="9" spans="1:9" ht="15" customHeight="1" thickBot="1" x14ac:dyDescent="0.25">
      <c r="A9" s="378"/>
      <c r="B9" s="379" t="s">
        <v>158</v>
      </c>
      <c r="C9" s="379"/>
      <c r="D9" s="379" t="s">
        <v>172</v>
      </c>
      <c r="E9" s="379"/>
      <c r="F9" s="379" t="s">
        <v>55</v>
      </c>
      <c r="G9" s="379"/>
      <c r="H9" s="379" t="s">
        <v>173</v>
      </c>
      <c r="I9" s="378"/>
    </row>
    <row r="10" spans="1:9" ht="15" customHeight="1" x14ac:dyDescent="0.25">
      <c r="A10" s="378"/>
      <c r="B10" s="473"/>
      <c r="C10" s="381"/>
      <c r="D10" s="382"/>
      <c r="E10" s="383"/>
      <c r="F10" s="382"/>
      <c r="G10" s="383"/>
      <c r="H10" s="382"/>
      <c r="I10" s="378"/>
    </row>
    <row r="11" spans="1:9" ht="18" customHeight="1" x14ac:dyDescent="0.25">
      <c r="A11" s="378"/>
      <c r="B11" s="386" t="s">
        <v>163</v>
      </c>
      <c r="C11" s="17"/>
      <c r="D11" s="387" t="s">
        <v>174</v>
      </c>
      <c r="E11" s="19"/>
      <c r="F11" s="384">
        <v>74594336</v>
      </c>
      <c r="G11" s="36"/>
      <c r="H11" s="384">
        <v>68040150</v>
      </c>
      <c r="I11" s="378"/>
    </row>
    <row r="12" spans="1:9" ht="18" customHeight="1" x14ac:dyDescent="0.25">
      <c r="A12" s="378"/>
      <c r="B12" s="387"/>
      <c r="C12" s="19"/>
      <c r="D12" s="387" t="s">
        <v>162</v>
      </c>
      <c r="E12" s="19"/>
      <c r="F12" s="384">
        <f>F11</f>
        <v>74594336</v>
      </c>
      <c r="G12" s="36"/>
      <c r="H12" s="384">
        <v>68219592</v>
      </c>
      <c r="I12" s="378"/>
    </row>
    <row r="13" spans="1:9" ht="18" customHeight="1" x14ac:dyDescent="0.25">
      <c r="A13" s="378"/>
      <c r="B13" s="19"/>
      <c r="C13" s="19"/>
      <c r="D13" s="19"/>
      <c r="E13" s="19"/>
      <c r="F13" s="385"/>
      <c r="G13" s="36"/>
      <c r="H13" s="385"/>
      <c r="I13" s="378"/>
    </row>
    <row r="14" spans="1:9" ht="18" customHeight="1" x14ac:dyDescent="0.25">
      <c r="A14" s="378"/>
      <c r="B14" s="386" t="s">
        <v>164</v>
      </c>
      <c r="C14" s="17"/>
      <c r="D14" s="387" t="s">
        <v>174</v>
      </c>
      <c r="E14" s="19"/>
      <c r="F14" s="384">
        <v>72506975</v>
      </c>
      <c r="G14" s="36"/>
      <c r="H14" s="384">
        <v>72506975</v>
      </c>
      <c r="I14" s="378"/>
    </row>
    <row r="15" spans="1:9" ht="18" customHeight="1" x14ac:dyDescent="0.25">
      <c r="A15" s="378"/>
      <c r="B15" s="387"/>
      <c r="C15" s="19"/>
      <c r="D15" s="387" t="s">
        <v>162</v>
      </c>
      <c r="E15" s="19"/>
      <c r="F15" s="384">
        <f>F14</f>
        <v>72506975</v>
      </c>
      <c r="G15" s="36"/>
      <c r="H15" s="384">
        <f>H14</f>
        <v>72506975</v>
      </c>
      <c r="I15" s="378"/>
    </row>
    <row r="16" spans="1:9" ht="18" customHeight="1" x14ac:dyDescent="0.25">
      <c r="A16" s="378"/>
      <c r="B16" s="19"/>
      <c r="C16" s="19"/>
      <c r="D16" s="19"/>
      <c r="E16" s="19"/>
      <c r="F16" s="385"/>
      <c r="G16" s="36"/>
      <c r="H16" s="385"/>
      <c r="I16" s="378"/>
    </row>
    <row r="17" spans="1:9" ht="18" customHeight="1" x14ac:dyDescent="0.25">
      <c r="A17" s="378"/>
      <c r="B17" s="386" t="s">
        <v>165</v>
      </c>
      <c r="C17" s="17"/>
      <c r="D17" s="387" t="s">
        <v>174</v>
      </c>
      <c r="E17" s="19"/>
      <c r="F17" s="384">
        <v>80979938</v>
      </c>
      <c r="G17" s="36"/>
      <c r="H17" s="384"/>
      <c r="I17" s="378"/>
    </row>
    <row r="18" spans="1:9" ht="18" customHeight="1" x14ac:dyDescent="0.25">
      <c r="A18" s="378"/>
      <c r="B18" s="387"/>
      <c r="C18" s="19"/>
      <c r="D18" s="387" t="s">
        <v>162</v>
      </c>
      <c r="E18" s="19"/>
      <c r="F18" s="384">
        <f>F17</f>
        <v>80979938</v>
      </c>
      <c r="G18" s="36"/>
      <c r="H18" s="384"/>
      <c r="I18" s="378"/>
    </row>
    <row r="19" spans="1:9" ht="18" customHeight="1" x14ac:dyDescent="0.25">
      <c r="A19" s="378"/>
      <c r="B19" s="19"/>
      <c r="C19" s="19"/>
      <c r="D19" s="19"/>
      <c r="E19" s="19"/>
      <c r="F19" s="385"/>
      <c r="G19" s="36"/>
      <c r="H19" s="385"/>
      <c r="I19" s="378"/>
    </row>
    <row r="20" spans="1:9" ht="18" customHeight="1" x14ac:dyDescent="0.25">
      <c r="A20" s="378"/>
      <c r="B20" s="383"/>
      <c r="C20" s="383"/>
      <c r="D20" s="383"/>
      <c r="E20" s="383"/>
      <c r="F20" s="385"/>
      <c r="G20" s="36"/>
      <c r="H20" s="385"/>
      <c r="I20" s="378"/>
    </row>
    <row r="21" spans="1:9" ht="15" customHeight="1" x14ac:dyDescent="0.25">
      <c r="A21" s="378"/>
      <c r="B21" s="23" t="s">
        <v>175</v>
      </c>
      <c r="C21" s="24"/>
      <c r="D21" s="216"/>
      <c r="E21" s="383"/>
      <c r="F21" s="216"/>
      <c r="G21" s="383"/>
      <c r="H21" s="216"/>
      <c r="I21" s="378"/>
    </row>
    <row r="22" spans="1:9" x14ac:dyDescent="0.2">
      <c r="A22" s="378"/>
      <c r="I22" s="378"/>
    </row>
    <row r="23" spans="1:9" x14ac:dyDescent="0.2">
      <c r="A23" s="378"/>
      <c r="I23" s="378"/>
    </row>
    <row r="24" spans="1:9" x14ac:dyDescent="0.2">
      <c r="A24" s="378"/>
      <c r="I24" s="378"/>
    </row>
    <row r="25" spans="1:9" ht="15" x14ac:dyDescent="0.25">
      <c r="A25" s="378"/>
      <c r="B25" s="390" t="s">
        <v>176</v>
      </c>
      <c r="I25" s="378"/>
    </row>
    <row r="26" spans="1:9" ht="15" x14ac:dyDescent="0.25">
      <c r="A26" s="378"/>
      <c r="B26" s="390" t="s">
        <v>177</v>
      </c>
      <c r="I26" s="378"/>
    </row>
    <row r="27" spans="1:9" x14ac:dyDescent="0.2">
      <c r="A27" s="378"/>
      <c r="I27" s="378"/>
    </row>
    <row r="28" spans="1:9" x14ac:dyDescent="0.2">
      <c r="A28" s="378"/>
      <c r="I28" s="378"/>
    </row>
    <row r="29" spans="1:9" x14ac:dyDescent="0.2">
      <c r="A29" s="378"/>
      <c r="I29" s="378"/>
    </row>
    <row r="30" spans="1:9" x14ac:dyDescent="0.2">
      <c r="A30" s="378"/>
      <c r="I30" s="378"/>
    </row>
    <row r="31" spans="1:9" x14ac:dyDescent="0.2">
      <c r="A31" s="378"/>
      <c r="I31" s="378"/>
    </row>
    <row r="32" spans="1:9" x14ac:dyDescent="0.2">
      <c r="A32" s="378"/>
      <c r="I32" s="378"/>
    </row>
    <row r="33" spans="1:9" x14ac:dyDescent="0.2">
      <c r="A33" s="378"/>
      <c r="I33" s="378"/>
    </row>
    <row r="34" spans="1:9" x14ac:dyDescent="0.2">
      <c r="A34" s="378"/>
      <c r="I34" s="378"/>
    </row>
    <row r="35" spans="1:9" x14ac:dyDescent="0.2">
      <c r="A35" s="378"/>
      <c r="I35" s="378"/>
    </row>
    <row r="36" spans="1:9" x14ac:dyDescent="0.2">
      <c r="A36" s="378"/>
      <c r="I36" s="378"/>
    </row>
    <row r="37" spans="1:9" x14ac:dyDescent="0.2">
      <c r="A37" s="378"/>
      <c r="I37" s="378"/>
    </row>
    <row r="38" spans="1:9" x14ac:dyDescent="0.2">
      <c r="A38" s="378"/>
      <c r="I38" s="378"/>
    </row>
    <row r="39" spans="1:9" x14ac:dyDescent="0.2">
      <c r="A39" s="378"/>
      <c r="I39" s="378"/>
    </row>
    <row r="40" spans="1:9" x14ac:dyDescent="0.2">
      <c r="A40" s="378"/>
      <c r="I40" s="378"/>
    </row>
    <row r="41" spans="1:9" x14ac:dyDescent="0.2">
      <c r="A41" s="378"/>
      <c r="I41" s="378"/>
    </row>
    <row r="42" spans="1:9" x14ac:dyDescent="0.2">
      <c r="A42" s="378"/>
      <c r="I42" s="378"/>
    </row>
    <row r="43" spans="1:9" x14ac:dyDescent="0.2">
      <c r="A43" s="378"/>
      <c r="I43" s="378"/>
    </row>
    <row r="44" spans="1:9" x14ac:dyDescent="0.2">
      <c r="A44" s="378"/>
      <c r="I44" s="378"/>
    </row>
    <row r="45" spans="1:9" x14ac:dyDescent="0.2">
      <c r="A45" s="378"/>
      <c r="I45" s="378"/>
    </row>
    <row r="46" spans="1:9" x14ac:dyDescent="0.2">
      <c r="A46" s="378"/>
      <c r="I46" s="378"/>
    </row>
    <row r="47" spans="1:9" x14ac:dyDescent="0.2">
      <c r="A47" s="378"/>
      <c r="I47" s="378"/>
    </row>
    <row r="48" spans="1:9" x14ac:dyDescent="0.2">
      <c r="A48" s="378"/>
      <c r="I48" s="378"/>
    </row>
    <row r="49" spans="1:9" x14ac:dyDescent="0.2">
      <c r="A49" s="378"/>
      <c r="I49" s="378"/>
    </row>
    <row r="50" spans="1:9" x14ac:dyDescent="0.2">
      <c r="A50" s="378"/>
      <c r="I50" s="378"/>
    </row>
    <row r="51" spans="1:9" x14ac:dyDescent="0.2">
      <c r="A51" s="378"/>
      <c r="I51" s="378"/>
    </row>
    <row r="52" spans="1:9" x14ac:dyDescent="0.2">
      <c r="A52" s="378"/>
      <c r="I52" s="378"/>
    </row>
    <row r="53" spans="1:9" x14ac:dyDescent="0.2">
      <c r="A53" s="378"/>
      <c r="I53" s="378"/>
    </row>
    <row r="54" spans="1:9" x14ac:dyDescent="0.2">
      <c r="A54" s="378"/>
      <c r="I54" s="378"/>
    </row>
    <row r="55" spans="1:9" x14ac:dyDescent="0.2">
      <c r="A55" s="378"/>
      <c r="I55" s="378"/>
    </row>
    <row r="56" spans="1:9" x14ac:dyDescent="0.2">
      <c r="A56" s="378"/>
      <c r="I56" s="378"/>
    </row>
    <row r="57" spans="1:9" x14ac:dyDescent="0.2">
      <c r="A57" s="378"/>
      <c r="I57" s="378"/>
    </row>
    <row r="58" spans="1:9" x14ac:dyDescent="0.2">
      <c r="A58" s="378"/>
      <c r="I58" s="378"/>
    </row>
    <row r="59" spans="1:9" x14ac:dyDescent="0.2">
      <c r="A59" s="378"/>
      <c r="I59" s="378"/>
    </row>
    <row r="60" spans="1:9" x14ac:dyDescent="0.2">
      <c r="A60" s="378"/>
      <c r="I60" s="378"/>
    </row>
    <row r="61" spans="1:9" x14ac:dyDescent="0.2">
      <c r="A61" s="378"/>
      <c r="I61" s="378"/>
    </row>
    <row r="62" spans="1:9" x14ac:dyDescent="0.2">
      <c r="A62" s="378"/>
      <c r="I62" s="378"/>
    </row>
    <row r="63" spans="1:9" x14ac:dyDescent="0.2">
      <c r="A63" s="378"/>
      <c r="I63" s="378"/>
    </row>
    <row r="64" spans="1:9" x14ac:dyDescent="0.2">
      <c r="A64" s="378"/>
      <c r="I64" s="378"/>
    </row>
    <row r="65" spans="1:9" x14ac:dyDescent="0.2">
      <c r="A65" s="378"/>
      <c r="I65" s="378"/>
    </row>
    <row r="66" spans="1:9" x14ac:dyDescent="0.2">
      <c r="A66" s="378"/>
      <c r="I66" s="378"/>
    </row>
    <row r="67" spans="1:9" x14ac:dyDescent="0.2">
      <c r="A67" s="378"/>
      <c r="I67" s="378"/>
    </row>
    <row r="68" spans="1:9" x14ac:dyDescent="0.2">
      <c r="A68" s="378"/>
      <c r="I68" s="378"/>
    </row>
    <row r="69" spans="1:9" x14ac:dyDescent="0.2">
      <c r="A69" s="378"/>
      <c r="I69" s="378"/>
    </row>
    <row r="70" spans="1:9" x14ac:dyDescent="0.2">
      <c r="A70" s="378"/>
      <c r="I70" s="378"/>
    </row>
    <row r="71" spans="1:9" x14ac:dyDescent="0.2">
      <c r="A71" s="378"/>
      <c r="I71" s="378"/>
    </row>
    <row r="72" spans="1:9" x14ac:dyDescent="0.2">
      <c r="A72" s="378"/>
      <c r="I72" s="378"/>
    </row>
    <row r="73" spans="1:9" x14ac:dyDescent="0.2">
      <c r="A73" s="378"/>
      <c r="I73" s="378"/>
    </row>
    <row r="74" spans="1:9" x14ac:dyDescent="0.2">
      <c r="A74" s="378"/>
      <c r="I74" s="378"/>
    </row>
    <row r="75" spans="1:9" x14ac:dyDescent="0.2">
      <c r="A75" s="378"/>
      <c r="I75" s="378"/>
    </row>
    <row r="76" spans="1:9" x14ac:dyDescent="0.2">
      <c r="A76" s="378"/>
      <c r="I76" s="378"/>
    </row>
    <row r="77" spans="1:9" x14ac:dyDescent="0.2">
      <c r="A77" s="378"/>
      <c r="I77" s="378"/>
    </row>
    <row r="78" spans="1:9" x14ac:dyDescent="0.2">
      <c r="A78" s="378"/>
      <c r="I78" s="378"/>
    </row>
    <row r="79" spans="1:9" x14ac:dyDescent="0.2">
      <c r="A79" s="378"/>
      <c r="I79" s="378"/>
    </row>
    <row r="80" spans="1:9" x14ac:dyDescent="0.2">
      <c r="A80" s="378"/>
      <c r="I80" s="378"/>
    </row>
    <row r="81" spans="1:9" x14ac:dyDescent="0.2">
      <c r="A81" s="378"/>
      <c r="I81" s="378"/>
    </row>
    <row r="82" spans="1:9" x14ac:dyDescent="0.2">
      <c r="A82" s="378"/>
      <c r="I82" s="378"/>
    </row>
    <row r="83" spans="1:9" x14ac:dyDescent="0.2">
      <c r="A83" s="378"/>
      <c r="I83" s="378"/>
    </row>
    <row r="84" spans="1:9" x14ac:dyDescent="0.2">
      <c r="A84" s="378"/>
      <c r="I84" s="378"/>
    </row>
    <row r="85" spans="1:9" x14ac:dyDescent="0.2">
      <c r="A85" s="378"/>
      <c r="I85" s="378"/>
    </row>
    <row r="86" spans="1:9" x14ac:dyDescent="0.2">
      <c r="A86" s="378"/>
      <c r="I86" s="378"/>
    </row>
    <row r="87" spans="1:9" x14ac:dyDescent="0.2">
      <c r="A87" s="378"/>
      <c r="I87" s="378"/>
    </row>
    <row r="88" spans="1:9" x14ac:dyDescent="0.2">
      <c r="A88" s="378"/>
      <c r="I88" s="378"/>
    </row>
    <row r="89" spans="1:9" x14ac:dyDescent="0.2">
      <c r="A89" s="378"/>
      <c r="I89" s="378"/>
    </row>
    <row r="90" spans="1:9" x14ac:dyDescent="0.2">
      <c r="A90" s="378"/>
      <c r="I90" s="378"/>
    </row>
    <row r="91" spans="1:9" x14ac:dyDescent="0.2">
      <c r="A91" s="378"/>
      <c r="I91" s="378"/>
    </row>
    <row r="92" spans="1:9" x14ac:dyDescent="0.2">
      <c r="A92" s="378"/>
      <c r="I92" s="378"/>
    </row>
    <row r="93" spans="1:9" x14ac:dyDescent="0.2">
      <c r="A93" s="378"/>
      <c r="I93" s="378"/>
    </row>
    <row r="94" spans="1:9" x14ac:dyDescent="0.2">
      <c r="A94" s="378"/>
      <c r="I94" s="378"/>
    </row>
    <row r="95" spans="1:9" x14ac:dyDescent="0.2">
      <c r="A95" s="378"/>
      <c r="I95" s="378"/>
    </row>
    <row r="96" spans="1:9" x14ac:dyDescent="0.2">
      <c r="A96" s="378"/>
      <c r="I96" s="378"/>
    </row>
    <row r="97" spans="1:9" x14ac:dyDescent="0.2">
      <c r="A97" s="378"/>
      <c r="I97" s="378"/>
    </row>
    <row r="98" spans="1:9" x14ac:dyDescent="0.2">
      <c r="A98" s="378"/>
      <c r="I98" s="378"/>
    </row>
    <row r="99" spans="1:9" x14ac:dyDescent="0.2">
      <c r="A99" s="378"/>
      <c r="I99" s="378"/>
    </row>
    <row r="100" spans="1:9" x14ac:dyDescent="0.2">
      <c r="A100" s="378"/>
      <c r="I100" s="378"/>
    </row>
    <row r="101" spans="1:9" x14ac:dyDescent="0.2">
      <c r="A101" s="378"/>
      <c r="I101" s="378"/>
    </row>
    <row r="102" spans="1:9" x14ac:dyDescent="0.2">
      <c r="A102" s="378"/>
      <c r="I102" s="378"/>
    </row>
    <row r="103" spans="1:9" x14ac:dyDescent="0.2">
      <c r="A103" s="378"/>
      <c r="I103" s="378"/>
    </row>
    <row r="104" spans="1:9" x14ac:dyDescent="0.2">
      <c r="A104" s="378"/>
      <c r="I104" s="378"/>
    </row>
    <row r="105" spans="1:9" x14ac:dyDescent="0.2">
      <c r="A105" s="378"/>
      <c r="I105" s="378"/>
    </row>
    <row r="106" spans="1:9" x14ac:dyDescent="0.2">
      <c r="A106" s="378"/>
      <c r="I106" s="378"/>
    </row>
    <row r="107" spans="1:9" x14ac:dyDescent="0.2">
      <c r="A107" s="378"/>
      <c r="I107" s="378"/>
    </row>
    <row r="108" spans="1:9" x14ac:dyDescent="0.2">
      <c r="A108" s="378"/>
      <c r="I108" s="378"/>
    </row>
    <row r="109" spans="1:9" x14ac:dyDescent="0.2">
      <c r="A109" s="378"/>
      <c r="I109" s="378"/>
    </row>
    <row r="110" spans="1:9" x14ac:dyDescent="0.2">
      <c r="A110" s="378"/>
      <c r="I110" s="378"/>
    </row>
    <row r="111" spans="1:9" x14ac:dyDescent="0.2">
      <c r="A111" s="378"/>
      <c r="I111" s="378"/>
    </row>
    <row r="112" spans="1:9" x14ac:dyDescent="0.2">
      <c r="A112" s="378"/>
      <c r="I112" s="378"/>
    </row>
    <row r="113" spans="1:1" x14ac:dyDescent="0.2">
      <c r="A113" s="378"/>
    </row>
    <row r="114" spans="1:1" x14ac:dyDescent="0.2">
      <c r="A114" s="378"/>
    </row>
    <row r="115" spans="1:1" x14ac:dyDescent="0.2">
      <c r="A115" s="378"/>
    </row>
    <row r="116" spans="1:1" x14ac:dyDescent="0.2">
      <c r="A116" s="378"/>
    </row>
    <row r="117" spans="1:1" x14ac:dyDescent="0.2">
      <c r="A117" s="378"/>
    </row>
    <row r="118" spans="1:1" x14ac:dyDescent="0.2">
      <c r="A118" s="378"/>
    </row>
    <row r="119" spans="1:1" x14ac:dyDescent="0.2">
      <c r="A119" s="378"/>
    </row>
    <row r="120" spans="1:1" x14ac:dyDescent="0.2">
      <c r="A120" s="378"/>
    </row>
    <row r="121" spans="1:1" x14ac:dyDescent="0.2">
      <c r="A121" s="378"/>
    </row>
    <row r="122" spans="1:1" x14ac:dyDescent="0.2">
      <c r="A122" s="378"/>
    </row>
    <row r="123" spans="1:1" x14ac:dyDescent="0.2">
      <c r="A123" s="378"/>
    </row>
    <row r="124" spans="1:1" x14ac:dyDescent="0.2">
      <c r="A124" s="378"/>
    </row>
    <row r="125" spans="1:1" x14ac:dyDescent="0.2">
      <c r="A125" s="378"/>
    </row>
    <row r="126" spans="1:1" x14ac:dyDescent="0.2">
      <c r="A126" s="378"/>
    </row>
    <row r="127" spans="1:1" x14ac:dyDescent="0.2">
      <c r="A127" s="378"/>
    </row>
    <row r="128" spans="1:1" x14ac:dyDescent="0.2">
      <c r="A128" s="378"/>
    </row>
    <row r="129" spans="1:1" x14ac:dyDescent="0.2">
      <c r="A129" s="378"/>
    </row>
  </sheetData>
  <printOptions horizontalCentered="1"/>
  <pageMargins left="0.5" right="0.5" top="0.5" bottom="0.5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28"/>
  <sheetViews>
    <sheetView showOutlineSymbols="0" view="pageBreakPreview" zoomScale="95" zoomScaleSheetLayoutView="95" workbookViewId="0">
      <selection activeCell="C15" sqref="C15"/>
    </sheetView>
  </sheetViews>
  <sheetFormatPr defaultColWidth="9.6640625" defaultRowHeight="12.75" x14ac:dyDescent="0.2"/>
  <cols>
    <col min="1" max="1" width="15.77734375" style="374" customWidth="1"/>
    <col min="2" max="2" width="2" style="378" customWidth="1"/>
    <col min="3" max="3" width="27.77734375" style="374" customWidth="1"/>
    <col min="4" max="4" width="2" style="378" customWidth="1"/>
    <col min="5" max="5" width="15.77734375" style="374" customWidth="1"/>
    <col min="6" max="6" width="2" style="378" customWidth="1"/>
    <col min="7" max="7" width="15.77734375" style="374" customWidth="1"/>
    <col min="8" max="9" width="1.6640625" style="374" customWidth="1"/>
    <col min="10" max="16384" width="9.6640625" style="374"/>
  </cols>
  <sheetData>
    <row r="1" spans="1:259" ht="27" x14ac:dyDescent="0.35">
      <c r="A1" s="370" t="s">
        <v>5</v>
      </c>
      <c r="B1" s="371"/>
      <c r="C1" s="372"/>
      <c r="D1" s="373"/>
      <c r="E1" s="372"/>
      <c r="F1" s="373"/>
      <c r="G1" s="373"/>
    </row>
    <row r="2" spans="1:259" ht="23.25" x14ac:dyDescent="0.3">
      <c r="A2" s="375" t="s">
        <v>14</v>
      </c>
      <c r="B2" s="371"/>
      <c r="C2" s="372"/>
      <c r="D2" s="373"/>
      <c r="E2" s="372"/>
      <c r="F2" s="373"/>
      <c r="G2" s="373"/>
    </row>
    <row r="3" spans="1:259" ht="21" x14ac:dyDescent="0.3">
      <c r="A3" s="376" t="s">
        <v>157</v>
      </c>
      <c r="B3" s="371"/>
      <c r="C3" s="372"/>
      <c r="D3" s="373"/>
      <c r="E3" s="372"/>
      <c r="F3" s="373"/>
      <c r="G3" s="373"/>
    </row>
    <row r="4" spans="1:259" ht="15" customHeight="1" x14ac:dyDescent="0.3">
      <c r="A4" s="376"/>
      <c r="B4" s="371"/>
      <c r="C4" s="372"/>
      <c r="D4" s="373"/>
      <c r="E4" s="372"/>
      <c r="F4" s="373"/>
      <c r="G4" s="373"/>
    </row>
    <row r="5" spans="1:259" ht="18.75" x14ac:dyDescent="0.3">
      <c r="A5" s="377" t="s">
        <v>39</v>
      </c>
      <c r="B5" s="371"/>
      <c r="C5" s="372"/>
      <c r="D5" s="373"/>
      <c r="E5" s="372"/>
      <c r="F5" s="373"/>
      <c r="G5" s="373"/>
    </row>
    <row r="6" spans="1:259" ht="15" customHeight="1" x14ac:dyDescent="0.2">
      <c r="A6" s="373"/>
      <c r="B6" s="373"/>
      <c r="C6" s="372"/>
      <c r="D6" s="373"/>
      <c r="E6" s="372"/>
      <c r="F6" s="373"/>
      <c r="G6" s="373"/>
    </row>
    <row r="7" spans="1:259" ht="15" customHeight="1" x14ac:dyDescent="0.2">
      <c r="B7" s="371"/>
      <c r="C7" s="373"/>
      <c r="D7" s="373"/>
      <c r="E7" s="373"/>
      <c r="F7" s="373"/>
      <c r="G7" s="373"/>
    </row>
    <row r="8" spans="1:259" ht="15" customHeight="1" x14ac:dyDescent="0.2">
      <c r="A8" s="378"/>
      <c r="C8" s="378"/>
      <c r="E8" s="378"/>
      <c r="G8" s="378"/>
    </row>
    <row r="9" spans="1:259" s="216" customFormat="1" ht="15" customHeight="1" thickBot="1" x14ac:dyDescent="0.3">
      <c r="A9" s="379" t="s">
        <v>158</v>
      </c>
      <c r="B9" s="379"/>
      <c r="C9" s="379" t="s">
        <v>159</v>
      </c>
      <c r="D9" s="379"/>
      <c r="E9" s="379" t="s">
        <v>55</v>
      </c>
      <c r="F9" s="379"/>
      <c r="G9" s="379" t="s">
        <v>160</v>
      </c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0"/>
      <c r="BD9" s="380"/>
      <c r="BE9" s="380"/>
      <c r="BF9" s="380"/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0"/>
      <c r="CA9" s="380"/>
      <c r="CB9" s="380"/>
      <c r="CC9" s="380"/>
      <c r="CD9" s="380"/>
      <c r="CE9" s="380"/>
      <c r="CF9" s="380"/>
      <c r="CG9" s="380"/>
      <c r="CH9" s="380"/>
      <c r="CI9" s="380"/>
      <c r="CJ9" s="380"/>
      <c r="CK9" s="380"/>
      <c r="CL9" s="380"/>
      <c r="CM9" s="380"/>
      <c r="CN9" s="380"/>
      <c r="CO9" s="380"/>
      <c r="CP9" s="380"/>
      <c r="CQ9" s="380"/>
      <c r="CR9" s="380"/>
      <c r="CS9" s="380"/>
      <c r="CT9" s="380"/>
      <c r="CU9" s="380"/>
      <c r="CV9" s="380"/>
      <c r="CW9" s="380"/>
      <c r="CX9" s="380"/>
      <c r="CY9" s="380"/>
      <c r="CZ9" s="380"/>
      <c r="DA9" s="380"/>
      <c r="DB9" s="380"/>
      <c r="DC9" s="380"/>
      <c r="DD9" s="380"/>
      <c r="DE9" s="380"/>
      <c r="DF9" s="380"/>
      <c r="DG9" s="380"/>
      <c r="DH9" s="380"/>
      <c r="DI9" s="380"/>
      <c r="DJ9" s="380"/>
      <c r="DK9" s="380"/>
      <c r="DL9" s="380"/>
      <c r="DM9" s="380"/>
      <c r="DN9" s="380"/>
      <c r="DO9" s="380"/>
      <c r="DP9" s="380"/>
      <c r="DQ9" s="380"/>
      <c r="DR9" s="380"/>
      <c r="DS9" s="380"/>
      <c r="DT9" s="380"/>
      <c r="DU9" s="380"/>
      <c r="DV9" s="380"/>
      <c r="DW9" s="380"/>
      <c r="DX9" s="380"/>
      <c r="DY9" s="380"/>
      <c r="DZ9" s="380"/>
      <c r="EA9" s="380"/>
      <c r="EB9" s="380"/>
      <c r="EC9" s="380"/>
      <c r="ED9" s="380"/>
      <c r="EE9" s="380"/>
      <c r="EF9" s="380"/>
      <c r="EG9" s="380"/>
      <c r="EH9" s="380"/>
      <c r="EI9" s="380"/>
      <c r="EJ9" s="380"/>
      <c r="EK9" s="380"/>
      <c r="EL9" s="380"/>
      <c r="EM9" s="380"/>
      <c r="EN9" s="380"/>
      <c r="EO9" s="380"/>
      <c r="EP9" s="380"/>
      <c r="EQ9" s="380"/>
      <c r="ER9" s="380"/>
      <c r="ES9" s="380"/>
      <c r="ET9" s="380"/>
      <c r="EU9" s="380"/>
      <c r="EV9" s="380"/>
      <c r="EW9" s="380"/>
      <c r="EX9" s="380"/>
      <c r="EY9" s="380"/>
      <c r="EZ9" s="380"/>
      <c r="FA9" s="380"/>
      <c r="FB9" s="380"/>
      <c r="FC9" s="380"/>
      <c r="FD9" s="380"/>
      <c r="FE9" s="380"/>
      <c r="FF9" s="380"/>
      <c r="FG9" s="380"/>
      <c r="FH9" s="380"/>
      <c r="FI9" s="380"/>
      <c r="FJ9" s="380"/>
      <c r="FK9" s="380"/>
      <c r="FL9" s="380"/>
      <c r="FM9" s="380"/>
      <c r="FN9" s="380"/>
      <c r="FO9" s="380"/>
      <c r="FP9" s="380"/>
      <c r="FQ9" s="380"/>
      <c r="FR9" s="380"/>
      <c r="FS9" s="380"/>
      <c r="FT9" s="380"/>
      <c r="FU9" s="380"/>
      <c r="FV9" s="380"/>
      <c r="FW9" s="380"/>
      <c r="FX9" s="380"/>
      <c r="FY9" s="380"/>
      <c r="FZ9" s="380"/>
      <c r="GA9" s="380"/>
      <c r="GB9" s="380"/>
      <c r="GC9" s="380"/>
      <c r="GD9" s="380"/>
      <c r="GE9" s="380"/>
      <c r="GF9" s="380"/>
      <c r="GG9" s="380"/>
      <c r="GH9" s="380"/>
      <c r="GI9" s="380"/>
      <c r="GJ9" s="380"/>
      <c r="GK9" s="380"/>
      <c r="GL9" s="380"/>
      <c r="GM9" s="380"/>
      <c r="GN9" s="380"/>
      <c r="GO9" s="380"/>
      <c r="GP9" s="380"/>
      <c r="GQ9" s="380"/>
      <c r="GR9" s="380"/>
      <c r="GS9" s="380"/>
      <c r="GT9" s="380"/>
      <c r="GU9" s="380"/>
      <c r="GV9" s="380"/>
      <c r="GW9" s="380"/>
      <c r="GX9" s="380"/>
      <c r="GY9" s="380"/>
      <c r="GZ9" s="380"/>
      <c r="HA9" s="380"/>
      <c r="HB9" s="380"/>
      <c r="HC9" s="380"/>
      <c r="HD9" s="380"/>
      <c r="HE9" s="380"/>
      <c r="HF9" s="380"/>
      <c r="HG9" s="380"/>
      <c r="HH9" s="380"/>
      <c r="HI9" s="380"/>
      <c r="HJ9" s="380"/>
      <c r="HK9" s="380"/>
      <c r="HL9" s="380"/>
      <c r="HM9" s="380"/>
      <c r="HN9" s="380"/>
      <c r="HO9" s="380"/>
      <c r="HP9" s="380"/>
      <c r="HQ9" s="380"/>
      <c r="HR9" s="380"/>
      <c r="HS9" s="380"/>
      <c r="HT9" s="380"/>
      <c r="HU9" s="380"/>
      <c r="HV9" s="380"/>
      <c r="HW9" s="380"/>
      <c r="HX9" s="380"/>
      <c r="HY9" s="380"/>
      <c r="HZ9" s="380"/>
      <c r="IA9" s="380"/>
      <c r="IB9" s="380"/>
      <c r="IC9" s="380"/>
      <c r="ID9" s="380"/>
      <c r="IE9" s="380"/>
      <c r="IF9" s="380"/>
      <c r="IG9" s="380"/>
      <c r="IH9" s="380"/>
      <c r="II9" s="380"/>
      <c r="IJ9" s="380"/>
      <c r="IK9" s="380"/>
      <c r="IL9" s="380"/>
      <c r="IM9" s="380"/>
      <c r="IN9" s="380"/>
      <c r="IO9" s="380"/>
      <c r="IP9" s="380"/>
      <c r="IQ9" s="380"/>
      <c r="IR9" s="380"/>
      <c r="IS9" s="380"/>
      <c r="IT9" s="380"/>
      <c r="IU9" s="380"/>
      <c r="IV9" s="380"/>
      <c r="IW9" s="380"/>
      <c r="IX9" s="380"/>
      <c r="IY9" s="380"/>
    </row>
    <row r="10" spans="1:259" s="216" customFormat="1" ht="15" customHeight="1" x14ac:dyDescent="0.25">
      <c r="A10" s="473"/>
      <c r="B10" s="381"/>
      <c r="C10" s="382"/>
      <c r="D10" s="383"/>
      <c r="E10" s="382"/>
      <c r="F10" s="383"/>
      <c r="G10" s="382"/>
    </row>
    <row r="11" spans="1:259" s="216" customFormat="1" ht="18" customHeight="1" x14ac:dyDescent="0.25">
      <c r="A11" s="386" t="s">
        <v>163</v>
      </c>
      <c r="B11" s="17"/>
      <c r="C11" s="387" t="s">
        <v>161</v>
      </c>
      <c r="D11" s="19"/>
      <c r="E11" s="384">
        <v>1833</v>
      </c>
      <c r="F11" s="36"/>
      <c r="G11" s="384">
        <v>3176</v>
      </c>
    </row>
    <row r="12" spans="1:259" s="216" customFormat="1" ht="18" customHeight="1" x14ac:dyDescent="0.25">
      <c r="A12" s="387"/>
      <c r="B12" s="19"/>
      <c r="C12" s="387" t="s">
        <v>162</v>
      </c>
      <c r="D12" s="19"/>
      <c r="E12" s="384">
        <v>1833</v>
      </c>
      <c r="F12" s="36"/>
      <c r="G12" s="384">
        <v>3176</v>
      </c>
    </row>
    <row r="13" spans="1:259" s="216" customFormat="1" ht="18" customHeight="1" x14ac:dyDescent="0.25">
      <c r="A13" s="19"/>
      <c r="B13" s="19"/>
      <c r="C13" s="19"/>
      <c r="D13" s="19"/>
      <c r="E13" s="385"/>
      <c r="F13" s="36"/>
      <c r="G13" s="385"/>
    </row>
    <row r="14" spans="1:259" s="216" customFormat="1" ht="18" customHeight="1" x14ac:dyDescent="0.25">
      <c r="A14" s="386" t="s">
        <v>164</v>
      </c>
      <c r="B14" s="17"/>
      <c r="C14" s="387" t="s">
        <v>161</v>
      </c>
      <c r="D14" s="19"/>
      <c r="E14" s="384">
        <v>4159</v>
      </c>
      <c r="F14" s="36"/>
      <c r="G14" s="384">
        <v>5751</v>
      </c>
    </row>
    <row r="15" spans="1:259" s="216" customFormat="1" ht="18" customHeight="1" x14ac:dyDescent="0.25">
      <c r="A15" s="387"/>
      <c r="B15" s="19"/>
      <c r="C15" s="387" t="s">
        <v>162</v>
      </c>
      <c r="D15" s="19"/>
      <c r="E15" s="384">
        <v>4159</v>
      </c>
      <c r="F15" s="36"/>
      <c r="G15" s="384">
        <v>5751</v>
      </c>
    </row>
    <row r="16" spans="1:259" s="216" customFormat="1" ht="18" customHeight="1" x14ac:dyDescent="0.25">
      <c r="A16" s="19"/>
      <c r="B16" s="19"/>
      <c r="C16" s="19"/>
      <c r="D16" s="19"/>
      <c r="E16" s="385"/>
      <c r="F16" s="36"/>
      <c r="G16" s="385"/>
    </row>
    <row r="17" spans="1:7" s="216" customFormat="1" ht="18" customHeight="1" x14ac:dyDescent="0.25">
      <c r="A17" s="386" t="s">
        <v>165</v>
      </c>
      <c r="B17" s="17"/>
      <c r="C17" s="387" t="s">
        <v>161</v>
      </c>
      <c r="D17" s="19"/>
      <c r="E17" s="384">
        <v>5820</v>
      </c>
      <c r="F17" s="36"/>
      <c r="G17" s="384"/>
    </row>
    <row r="18" spans="1:7" s="216" customFormat="1" ht="18" customHeight="1" x14ac:dyDescent="0.25">
      <c r="A18" s="387"/>
      <c r="B18" s="19"/>
      <c r="C18" s="387" t="s">
        <v>162</v>
      </c>
      <c r="D18" s="19"/>
      <c r="E18" s="384">
        <v>5820</v>
      </c>
      <c r="F18" s="36"/>
      <c r="G18" s="384"/>
    </row>
    <row r="19" spans="1:7" s="216" customFormat="1" ht="18" customHeight="1" x14ac:dyDescent="0.25">
      <c r="A19" s="383"/>
      <c r="B19" s="383"/>
      <c r="C19" s="383"/>
      <c r="D19" s="383"/>
      <c r="E19" s="385"/>
      <c r="F19" s="26"/>
      <c r="G19" s="26"/>
    </row>
    <row r="20" spans="1:7" ht="15" customHeight="1" x14ac:dyDescent="0.2">
      <c r="A20" s="378"/>
      <c r="E20" s="388"/>
      <c r="F20" s="389"/>
      <c r="G20" s="389"/>
    </row>
    <row r="21" spans="1:7" ht="15" customHeight="1" x14ac:dyDescent="0.2">
      <c r="A21" s="378"/>
      <c r="G21" s="378"/>
    </row>
    <row r="22" spans="1:7" ht="15" customHeight="1" x14ac:dyDescent="0.25">
      <c r="A22" s="383" t="s">
        <v>166</v>
      </c>
      <c r="G22" s="378"/>
    </row>
    <row r="23" spans="1:7" ht="15" customHeight="1" x14ac:dyDescent="0.25">
      <c r="A23" s="383" t="s">
        <v>167</v>
      </c>
      <c r="G23" s="378"/>
    </row>
    <row r="24" spans="1:7" ht="15" customHeight="1" x14ac:dyDescent="0.2">
      <c r="C24" s="372"/>
      <c r="D24" s="373"/>
      <c r="E24" s="372"/>
      <c r="F24" s="373"/>
    </row>
    <row r="25" spans="1:7" ht="15" customHeight="1" x14ac:dyDescent="0.25">
      <c r="A25" s="390" t="s">
        <v>178</v>
      </c>
      <c r="B25" s="373"/>
      <c r="C25" s="372"/>
      <c r="D25" s="373"/>
      <c r="E25" s="372"/>
      <c r="F25" s="373"/>
      <c r="G25" s="372"/>
    </row>
    <row r="26" spans="1:7" ht="15" customHeight="1" x14ac:dyDescent="0.25">
      <c r="A26" s="390"/>
    </row>
    <row r="27" spans="1:7" ht="15" customHeight="1" x14ac:dyDescent="0.25">
      <c r="A27" s="390"/>
    </row>
    <row r="28" spans="1:7" ht="15" customHeight="1" x14ac:dyDescent="0.25">
      <c r="A28" s="390"/>
    </row>
  </sheetData>
  <printOptions horizontalCentered="1"/>
  <pageMargins left="0.5" right="0.5" top="0.5" bottom="0.5" header="0.5" footer="0.5"/>
  <pageSetup scale="83" orientation="portrait" r:id="rId1"/>
  <headerFooter alignWithMargins="0">
    <oddFooter xml:space="preserve">&amp;C&amp;"Times New Roman,Regular"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showOutlineSymbols="0" zoomScaleNormal="100" zoomScaleSheetLayoutView="85" workbookViewId="0">
      <selection activeCell="G26" sqref="G26"/>
    </sheetView>
  </sheetViews>
  <sheetFormatPr defaultColWidth="9.6640625" defaultRowHeight="12.75" x14ac:dyDescent="0.2"/>
  <cols>
    <col min="1" max="1" width="31.77734375" style="374" customWidth="1"/>
    <col min="2" max="2" width="2.77734375" style="378" customWidth="1"/>
    <col min="3" max="3" width="15.77734375" style="374" customWidth="1"/>
    <col min="4" max="4" width="2.77734375" style="378" customWidth="1"/>
    <col min="5" max="5" width="15.77734375" style="374" customWidth="1"/>
    <col min="6" max="16384" width="9.6640625" style="374"/>
  </cols>
  <sheetData>
    <row r="1" spans="1:256" ht="22.5" x14ac:dyDescent="0.3">
      <c r="A1" s="395" t="s">
        <v>5</v>
      </c>
      <c r="B1" s="371"/>
      <c r="C1" s="373"/>
      <c r="D1" s="373"/>
      <c r="E1" s="373"/>
    </row>
    <row r="2" spans="1:256" ht="20.25" x14ac:dyDescent="0.3">
      <c r="A2" s="27" t="s">
        <v>179</v>
      </c>
      <c r="B2" s="371"/>
      <c r="C2" s="373"/>
      <c r="D2" s="373"/>
      <c r="E2" s="373"/>
    </row>
    <row r="3" spans="1:256" ht="18.75" x14ac:dyDescent="0.3">
      <c r="A3" s="396" t="s">
        <v>180</v>
      </c>
      <c r="B3" s="371"/>
      <c r="C3" s="373"/>
      <c r="D3" s="373"/>
      <c r="E3" s="373"/>
    </row>
    <row r="4" spans="1:256" ht="15.75" customHeight="1" x14ac:dyDescent="0.2">
      <c r="B4" s="371"/>
      <c r="C4" s="373"/>
      <c r="D4" s="373"/>
      <c r="E4" s="373"/>
    </row>
    <row r="5" spans="1:256" ht="15.75" x14ac:dyDescent="0.25">
      <c r="A5" s="11" t="s">
        <v>15</v>
      </c>
      <c r="B5" s="373"/>
      <c r="C5" s="373"/>
      <c r="D5" s="373"/>
      <c r="E5" s="373"/>
    </row>
    <row r="6" spans="1:256" ht="15.75" customHeight="1" x14ac:dyDescent="0.2">
      <c r="B6" s="371"/>
      <c r="C6" s="373"/>
      <c r="D6" s="373"/>
      <c r="E6" s="373"/>
    </row>
    <row r="7" spans="1:256" ht="15.75" customHeight="1" x14ac:dyDescent="0.2">
      <c r="A7" s="378"/>
      <c r="C7" s="378"/>
      <c r="E7" s="378"/>
    </row>
    <row r="8" spans="1:256" ht="29.25" thickBot="1" x14ac:dyDescent="0.25">
      <c r="A8" s="397" t="s">
        <v>0</v>
      </c>
      <c r="B8" s="398"/>
      <c r="C8" s="397" t="s">
        <v>9</v>
      </c>
      <c r="D8" s="398"/>
      <c r="E8" s="397" t="s">
        <v>162</v>
      </c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  <c r="IK8" s="394"/>
      <c r="IL8" s="394"/>
      <c r="IM8" s="394"/>
      <c r="IN8" s="394"/>
      <c r="IO8" s="394"/>
      <c r="IP8" s="394"/>
      <c r="IQ8" s="394"/>
      <c r="IR8" s="394"/>
      <c r="IS8" s="394"/>
      <c r="IT8" s="394"/>
      <c r="IU8" s="394"/>
      <c r="IV8" s="394"/>
    </row>
    <row r="9" spans="1:256" ht="12.75" customHeight="1" x14ac:dyDescent="0.25">
      <c r="A9" s="399"/>
      <c r="B9" s="24"/>
      <c r="C9" s="26"/>
      <c r="D9" s="26"/>
      <c r="E9" s="26"/>
      <c r="F9" s="388"/>
    </row>
    <row r="10" spans="1:256" ht="15" customHeight="1" x14ac:dyDescent="0.25">
      <c r="A10" s="400" t="s">
        <v>181</v>
      </c>
      <c r="B10" s="24"/>
      <c r="C10" s="401">
        <v>18672848</v>
      </c>
      <c r="D10" s="402"/>
      <c r="E10" s="401">
        <f>C10</f>
        <v>18672848</v>
      </c>
      <c r="F10" s="388"/>
    </row>
    <row r="11" spans="1:256" ht="15" customHeight="1" x14ac:dyDescent="0.25">
      <c r="A11" s="400"/>
      <c r="B11" s="24"/>
      <c r="C11" s="401"/>
      <c r="D11" s="402"/>
      <c r="E11" s="401"/>
      <c r="F11" s="388"/>
    </row>
    <row r="12" spans="1:256" ht="15" customHeight="1" x14ac:dyDescent="0.25">
      <c r="A12" s="400" t="s">
        <v>182</v>
      </c>
      <c r="B12" s="24"/>
      <c r="C12" s="403">
        <v>7121600</v>
      </c>
      <c r="D12" s="404"/>
      <c r="E12" s="403">
        <f>C12</f>
        <v>7121600</v>
      </c>
      <c r="F12" s="388"/>
    </row>
    <row r="13" spans="1:256" ht="15" customHeight="1" x14ac:dyDescent="0.25">
      <c r="A13" s="400"/>
      <c r="B13" s="24"/>
      <c r="C13" s="403"/>
      <c r="D13" s="404"/>
      <c r="E13" s="403"/>
      <c r="F13" s="388"/>
    </row>
    <row r="14" spans="1:256" ht="15" customHeight="1" x14ac:dyDescent="0.25">
      <c r="A14" s="400" t="s">
        <v>183</v>
      </c>
      <c r="B14" s="24"/>
      <c r="C14" s="403">
        <v>14640890</v>
      </c>
      <c r="D14" s="404"/>
      <c r="E14" s="403">
        <f>C14</f>
        <v>14640890</v>
      </c>
      <c r="F14" s="388"/>
    </row>
    <row r="15" spans="1:256" ht="15" x14ac:dyDescent="0.25">
      <c r="A15" s="24"/>
      <c r="B15" s="24"/>
      <c r="C15" s="26" t="s">
        <v>35</v>
      </c>
      <c r="D15" s="26"/>
      <c r="E15" s="26"/>
      <c r="F15" s="388"/>
    </row>
    <row r="16" spans="1:256" ht="15" x14ac:dyDescent="0.25">
      <c r="A16" s="24"/>
      <c r="B16" s="24"/>
      <c r="C16" s="26"/>
      <c r="D16" s="26"/>
      <c r="E16" s="26"/>
      <c r="F16" s="388"/>
    </row>
    <row r="17" spans="1:6" ht="15" x14ac:dyDescent="0.25">
      <c r="A17" s="24"/>
      <c r="B17" s="24"/>
      <c r="C17" s="26"/>
      <c r="D17" s="26"/>
      <c r="E17" s="26"/>
      <c r="F17" s="388"/>
    </row>
    <row r="18" spans="1:6" ht="15" x14ac:dyDescent="0.25">
      <c r="A18" s="24" t="s">
        <v>184</v>
      </c>
      <c r="B18" s="24"/>
      <c r="C18" s="26"/>
      <c r="D18" s="26"/>
      <c r="E18" s="26"/>
      <c r="F18" s="388"/>
    </row>
    <row r="19" spans="1:6" ht="15" x14ac:dyDescent="0.25">
      <c r="A19" s="24"/>
      <c r="B19" s="24"/>
      <c r="C19" s="26"/>
      <c r="D19" s="26"/>
      <c r="E19" s="26"/>
      <c r="F19" s="388"/>
    </row>
    <row r="20" spans="1:6" ht="15" x14ac:dyDescent="0.25">
      <c r="A20" s="390" t="s">
        <v>185</v>
      </c>
      <c r="B20" s="24"/>
      <c r="C20" s="26"/>
      <c r="D20" s="26"/>
      <c r="E20" s="26"/>
      <c r="F20" s="388"/>
    </row>
    <row r="21" spans="1:6" ht="15" x14ac:dyDescent="0.25">
      <c r="A21" s="390" t="s">
        <v>186</v>
      </c>
      <c r="B21" s="24"/>
      <c r="C21" s="26"/>
      <c r="D21" s="26"/>
      <c r="E21" s="26"/>
      <c r="F21" s="388"/>
    </row>
    <row r="22" spans="1:6" ht="15" x14ac:dyDescent="0.25">
      <c r="A22" s="390"/>
      <c r="B22" s="24"/>
      <c r="C22" s="26"/>
      <c r="D22" s="26"/>
      <c r="E22" s="26"/>
      <c r="F22" s="388"/>
    </row>
    <row r="23" spans="1:6" ht="15" x14ac:dyDescent="0.25">
      <c r="A23" s="390" t="s">
        <v>187</v>
      </c>
      <c r="B23" s="24"/>
      <c r="C23" s="26"/>
      <c r="D23" s="26"/>
      <c r="E23" s="26"/>
      <c r="F23" s="388"/>
    </row>
    <row r="24" spans="1:6" ht="15" x14ac:dyDescent="0.25">
      <c r="A24" s="390" t="s">
        <v>188</v>
      </c>
      <c r="B24" s="24"/>
      <c r="C24" s="26"/>
      <c r="D24" s="26"/>
      <c r="E24" s="26"/>
      <c r="F24" s="388"/>
    </row>
    <row r="25" spans="1:6" ht="15" x14ac:dyDescent="0.25">
      <c r="A25" s="390"/>
      <c r="B25" s="381"/>
      <c r="C25" s="26"/>
      <c r="D25" s="26"/>
      <c r="E25" s="26"/>
      <c r="F25" s="388"/>
    </row>
    <row r="26" spans="1:6" ht="15" x14ac:dyDescent="0.25">
      <c r="A26" s="390" t="s">
        <v>189</v>
      </c>
      <c r="B26" s="381"/>
      <c r="C26" s="26"/>
      <c r="D26" s="26"/>
      <c r="E26" s="26"/>
      <c r="F26" s="388"/>
    </row>
    <row r="27" spans="1:6" ht="15" x14ac:dyDescent="0.25">
      <c r="A27" s="390" t="s">
        <v>190</v>
      </c>
      <c r="B27" s="381"/>
      <c r="C27" s="26"/>
      <c r="D27" s="26"/>
      <c r="E27" s="26"/>
      <c r="F27" s="388"/>
    </row>
    <row r="28" spans="1:6" ht="15" x14ac:dyDescent="0.25">
      <c r="A28" s="381"/>
      <c r="B28" s="381"/>
      <c r="C28" s="26"/>
      <c r="D28" s="26"/>
      <c r="E28" s="26"/>
      <c r="F28" s="388"/>
    </row>
    <row r="29" spans="1:6" ht="15" x14ac:dyDescent="0.25">
      <c r="A29" s="381"/>
      <c r="B29" s="381"/>
      <c r="C29" s="26"/>
      <c r="D29" s="26"/>
      <c r="E29" s="26"/>
      <c r="F29" s="388"/>
    </row>
    <row r="30" spans="1:6" ht="15" x14ac:dyDescent="0.25">
      <c r="A30" s="381"/>
      <c r="B30" s="381"/>
      <c r="C30" s="26"/>
      <c r="D30" s="26"/>
      <c r="E30" s="26"/>
      <c r="F30" s="388"/>
    </row>
    <row r="31" spans="1:6" ht="15" x14ac:dyDescent="0.25">
      <c r="A31" s="381"/>
      <c r="B31" s="381"/>
      <c r="C31" s="26"/>
      <c r="D31" s="26"/>
      <c r="E31" s="26"/>
      <c r="F31" s="388"/>
    </row>
    <row r="32" spans="1:6" ht="15" x14ac:dyDescent="0.25">
      <c r="A32" s="383"/>
      <c r="B32" s="383"/>
      <c r="C32" s="26"/>
      <c r="D32" s="26"/>
      <c r="E32" s="26"/>
      <c r="F32" s="388"/>
    </row>
    <row r="33" spans="1:6" ht="15" x14ac:dyDescent="0.25">
      <c r="A33" s="383"/>
      <c r="B33" s="383"/>
      <c r="C33" s="26"/>
      <c r="D33" s="26"/>
      <c r="E33" s="26"/>
      <c r="F33" s="388"/>
    </row>
    <row r="34" spans="1:6" ht="15" x14ac:dyDescent="0.25">
      <c r="A34" s="383"/>
      <c r="B34" s="383"/>
      <c r="C34" s="26"/>
      <c r="D34" s="26"/>
      <c r="E34" s="26"/>
      <c r="F34" s="388"/>
    </row>
    <row r="35" spans="1:6" x14ac:dyDescent="0.2">
      <c r="A35" s="378"/>
      <c r="C35" s="389"/>
      <c r="D35" s="389"/>
      <c r="E35" s="389"/>
      <c r="F35" s="388"/>
    </row>
    <row r="36" spans="1:6" x14ac:dyDescent="0.2">
      <c r="A36" s="378"/>
      <c r="C36" s="389"/>
      <c r="D36" s="389"/>
      <c r="E36" s="389"/>
      <c r="F36" s="388"/>
    </row>
    <row r="37" spans="1:6" x14ac:dyDescent="0.2">
      <c r="A37" s="378"/>
      <c r="C37" s="389"/>
      <c r="D37" s="389"/>
      <c r="E37" s="389"/>
      <c r="F37" s="388"/>
    </row>
    <row r="38" spans="1:6" x14ac:dyDescent="0.2">
      <c r="A38" s="378"/>
      <c r="C38" s="389"/>
      <c r="D38" s="389"/>
      <c r="E38" s="389"/>
      <c r="F38" s="388"/>
    </row>
    <row r="39" spans="1:6" x14ac:dyDescent="0.2">
      <c r="A39" s="378"/>
      <c r="C39" s="389"/>
      <c r="D39" s="389"/>
      <c r="E39" s="389"/>
      <c r="F39" s="388"/>
    </row>
    <row r="40" spans="1:6" x14ac:dyDescent="0.2">
      <c r="A40" s="378"/>
      <c r="C40" s="389"/>
      <c r="D40" s="389"/>
      <c r="E40" s="389"/>
      <c r="F40" s="388"/>
    </row>
    <row r="41" spans="1:6" x14ac:dyDescent="0.2">
      <c r="A41" s="378"/>
      <c r="C41" s="389"/>
      <c r="D41" s="389"/>
      <c r="E41" s="389"/>
      <c r="F41" s="388"/>
    </row>
    <row r="42" spans="1:6" x14ac:dyDescent="0.2">
      <c r="A42" s="378"/>
      <c r="C42" s="378"/>
      <c r="E42" s="378"/>
    </row>
    <row r="48" spans="1:6" x14ac:dyDescent="0.2">
      <c r="E48" s="405"/>
    </row>
  </sheetData>
  <printOptions horizontalCentered="1"/>
  <pageMargins left="0.5" right="0.5" top="0.5" bottom="0.5" header="0.5" footer="0.5"/>
  <pageSetup scale="90" orientation="portrait" r:id="rId1"/>
  <headerFooter alignWithMargins="0">
    <oddFooter xml:space="preserve">&amp;R&amp;"Times New Roman,Regular"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9"/>
  <sheetViews>
    <sheetView showOutlineSymbols="0" view="pageBreakPreview" topLeftCell="B1" zoomScale="90" zoomScaleSheetLayoutView="90" workbookViewId="0">
      <selection activeCell="B4" sqref="B4"/>
    </sheetView>
  </sheetViews>
  <sheetFormatPr defaultColWidth="9.6640625" defaultRowHeight="16.5" x14ac:dyDescent="0.25"/>
  <cols>
    <col min="1" max="1" width="20.77734375" style="39" customWidth="1"/>
    <col min="2" max="2" width="24.21875" style="39" customWidth="1"/>
    <col min="3" max="3" width="2" style="39" customWidth="1"/>
    <col min="4" max="4" width="20.77734375" style="39" customWidth="1"/>
    <col min="5" max="5" width="2" style="39" customWidth="1"/>
    <col min="6" max="7" width="20.77734375" style="39" customWidth="1"/>
    <col min="8" max="8" width="12.21875" style="39" customWidth="1"/>
    <col min="9" max="16384" width="9.6640625" style="39"/>
  </cols>
  <sheetData>
    <row r="1" spans="1:32" ht="28.5" x14ac:dyDescent="0.4">
      <c r="A1" s="37" t="s">
        <v>5</v>
      </c>
      <c r="B1" s="38"/>
      <c r="C1" s="38"/>
      <c r="D1" s="38"/>
      <c r="E1" s="38"/>
      <c r="F1" s="38"/>
      <c r="G1" s="38"/>
    </row>
    <row r="2" spans="1:32" ht="25.5" x14ac:dyDescent="0.35">
      <c r="A2" s="40" t="s">
        <v>16</v>
      </c>
      <c r="B2" s="38"/>
      <c r="C2" s="38"/>
      <c r="D2" s="38"/>
      <c r="E2" s="38"/>
      <c r="F2" s="38"/>
      <c r="G2" s="38"/>
    </row>
    <row r="3" spans="1:32" ht="21.75" x14ac:dyDescent="0.3">
      <c r="A3" s="41" t="s">
        <v>17</v>
      </c>
      <c r="B3" s="38"/>
      <c r="C3" s="38"/>
      <c r="D3" s="38"/>
      <c r="E3" s="38"/>
      <c r="F3" s="38"/>
      <c r="G3" s="38"/>
      <c r="H3" s="42"/>
    </row>
    <row r="4" spans="1:32" ht="16.5" customHeight="1" x14ac:dyDescent="0.3">
      <c r="A4" s="41"/>
      <c r="B4" s="38"/>
      <c r="C4" s="38"/>
      <c r="D4" s="38"/>
      <c r="E4" s="38"/>
      <c r="F4" s="38"/>
      <c r="G4" s="38"/>
      <c r="H4" s="42"/>
    </row>
    <row r="5" spans="1:32" ht="19.5" x14ac:dyDescent="0.3">
      <c r="A5" s="43" t="s">
        <v>15</v>
      </c>
      <c r="B5" s="38"/>
      <c r="C5" s="38"/>
      <c r="D5" s="38"/>
      <c r="E5" s="38"/>
      <c r="F5" s="38"/>
      <c r="G5" s="38"/>
      <c r="H5" s="42"/>
    </row>
    <row r="6" spans="1:32" ht="16.5" customHeight="1" x14ac:dyDescent="0.3">
      <c r="A6" s="43"/>
      <c r="B6" s="38"/>
      <c r="C6" s="38"/>
      <c r="D6" s="38"/>
      <c r="E6" s="38"/>
      <c r="F6" s="38"/>
      <c r="G6" s="38"/>
      <c r="H6" s="42"/>
    </row>
    <row r="7" spans="1:32" ht="16.5" customHeight="1" x14ac:dyDescent="0.3">
      <c r="A7" s="43"/>
      <c r="B7" s="38"/>
      <c r="C7" s="38"/>
      <c r="D7" s="38"/>
      <c r="E7" s="38"/>
      <c r="F7" s="38"/>
      <c r="G7" s="38"/>
      <c r="H7" s="42"/>
    </row>
    <row r="8" spans="1:32" ht="16.5" customHeight="1" x14ac:dyDescent="0.3">
      <c r="A8" s="43"/>
      <c r="B8" s="38"/>
      <c r="C8" s="38"/>
      <c r="D8" s="38"/>
      <c r="E8" s="38"/>
      <c r="F8" s="38"/>
      <c r="G8" s="38"/>
      <c r="H8" s="42"/>
    </row>
    <row r="9" spans="1:32" ht="16.5" customHeight="1" x14ac:dyDescent="0.25">
      <c r="C9" s="44"/>
      <c r="E9" s="44"/>
    </row>
    <row r="10" spans="1:32" ht="30" customHeight="1" thickBot="1" x14ac:dyDescent="0.3">
      <c r="B10" s="45" t="s">
        <v>18</v>
      </c>
      <c r="C10" s="46"/>
      <c r="D10" s="47" t="s">
        <v>19</v>
      </c>
      <c r="E10" s="48"/>
      <c r="F10" s="47" t="s">
        <v>20</v>
      </c>
    </row>
    <row r="11" spans="1:32" x14ac:dyDescent="0.25">
      <c r="C11" s="44"/>
      <c r="D11" s="49"/>
      <c r="E11" s="44"/>
      <c r="F11" s="49"/>
    </row>
    <row r="12" spans="1:32" ht="19.5" customHeight="1" x14ac:dyDescent="0.3">
      <c r="B12" s="50" t="s">
        <v>21</v>
      </c>
      <c r="C12" s="44"/>
      <c r="D12" s="51">
        <f>'Rev Summ'!BE14</f>
        <v>48551086</v>
      </c>
      <c r="E12" s="52"/>
      <c r="F12" s="53">
        <f>'Graph Compare 16'!E38</f>
        <v>0.26403519284701993</v>
      </c>
      <c r="G12" s="54"/>
      <c r="H12" s="55"/>
      <c r="J12" s="42"/>
    </row>
    <row r="13" spans="1:32" ht="19.5" customHeight="1" x14ac:dyDescent="0.3">
      <c r="B13" s="50" t="s">
        <v>22</v>
      </c>
      <c r="C13" s="44"/>
      <c r="D13" s="56">
        <f>+'Rev Summ'!BE16</f>
        <v>34347564</v>
      </c>
      <c r="E13" s="57"/>
      <c r="F13" s="53">
        <f>'Graph Compare 16'!E39</f>
        <v>0.1868629764731804</v>
      </c>
      <c r="G13" s="54"/>
      <c r="H13" s="55"/>
      <c r="J13" s="42"/>
    </row>
    <row r="14" spans="1:32" ht="19.5" customHeight="1" x14ac:dyDescent="0.3">
      <c r="B14" s="50" t="s">
        <v>23</v>
      </c>
      <c r="C14" s="44"/>
      <c r="D14" s="56">
        <f>+'Rev Summ'!BE18</f>
        <v>27915959</v>
      </c>
      <c r="E14" s="57"/>
      <c r="F14" s="53">
        <f>'Graph Compare 16'!E40</f>
        <v>0.15187275551312077</v>
      </c>
      <c r="G14" s="54"/>
      <c r="H14" s="55"/>
      <c r="J14" s="42"/>
      <c r="AF14" s="39">
        <v>38583036</v>
      </c>
    </row>
    <row r="15" spans="1:32" ht="19.5" x14ac:dyDescent="0.3">
      <c r="B15" s="50" t="s">
        <v>24</v>
      </c>
      <c r="C15" s="44"/>
      <c r="D15" s="56">
        <f>+'Rev Summ'!BE20</f>
        <v>7870236</v>
      </c>
      <c r="E15" s="57"/>
      <c r="F15" s="53">
        <f>'Graph Compare 16'!E41</f>
        <v>4.2816885777005244E-2</v>
      </c>
      <c r="G15" s="54"/>
      <c r="H15" s="55"/>
      <c r="J15" s="42"/>
    </row>
    <row r="16" spans="1:32" ht="19.5" x14ac:dyDescent="0.3">
      <c r="B16" s="50" t="s">
        <v>25</v>
      </c>
      <c r="C16" s="44"/>
      <c r="D16" s="56">
        <f>+'Rev Summ'!BE22</f>
        <v>50516741</v>
      </c>
      <c r="E16" s="57"/>
      <c r="F16" s="53">
        <f>'Graph Compare 16'!E42</f>
        <v>0.27482905585341505</v>
      </c>
      <c r="G16" s="54"/>
      <c r="H16" s="55"/>
      <c r="J16" s="42"/>
    </row>
    <row r="17" spans="1:32" ht="19.5" x14ac:dyDescent="0.3">
      <c r="B17" s="50" t="s">
        <v>26</v>
      </c>
      <c r="C17" s="44"/>
      <c r="D17" s="56">
        <f>+'Rev Summ'!BE26</f>
        <v>14609914</v>
      </c>
      <c r="E17" s="57"/>
      <c r="F17" s="53">
        <f>'Graph Compare 16'!E43</f>
        <v>7.9583133536258621E-2</v>
      </c>
      <c r="G17" s="54"/>
      <c r="H17" s="55"/>
      <c r="J17" s="42"/>
    </row>
    <row r="18" spans="1:32" ht="17.25" thickBot="1" x14ac:dyDescent="0.3">
      <c r="C18" s="44"/>
      <c r="D18" s="57"/>
      <c r="E18" s="57"/>
      <c r="F18" s="58"/>
      <c r="G18" s="59"/>
      <c r="H18" s="59"/>
    </row>
    <row r="19" spans="1:32" ht="30" customHeight="1" thickBot="1" x14ac:dyDescent="0.3">
      <c r="B19" s="60" t="s">
        <v>27</v>
      </c>
      <c r="C19" s="61"/>
      <c r="D19" s="62">
        <f>SUM(D12:D17)</f>
        <v>183811500</v>
      </c>
      <c r="E19" s="63"/>
      <c r="F19" s="64">
        <f>(SUM(F12:F17))</f>
        <v>1</v>
      </c>
      <c r="G19" s="65"/>
      <c r="H19" s="65"/>
    </row>
    <row r="20" spans="1:32" ht="17.25" thickTop="1" x14ac:dyDescent="0.25">
      <c r="C20" s="44"/>
      <c r="E20" s="44"/>
      <c r="G20" s="54"/>
      <c r="H20" s="54"/>
    </row>
    <row r="22" spans="1:32" x14ac:dyDescent="0.25">
      <c r="A22" s="66"/>
      <c r="C22" s="67"/>
      <c r="D22" s="67"/>
      <c r="E22" s="67"/>
      <c r="F22" s="67"/>
      <c r="G22" s="66"/>
    </row>
    <row r="24" spans="1:32" x14ac:dyDescent="0.25">
      <c r="A24" s="66"/>
      <c r="B24" s="66"/>
      <c r="C24" s="66"/>
      <c r="D24" s="66"/>
      <c r="E24" s="66"/>
      <c r="F24" s="66"/>
      <c r="G24" s="66"/>
    </row>
    <row r="25" spans="1:32" x14ac:dyDescent="0.25">
      <c r="A25" s="66"/>
      <c r="B25" s="66"/>
      <c r="C25" s="66"/>
      <c r="D25" s="66"/>
      <c r="E25" s="66"/>
      <c r="F25" s="66"/>
      <c r="G25" s="66"/>
    </row>
    <row r="26" spans="1:32" x14ac:dyDescent="0.25">
      <c r="A26" s="66"/>
      <c r="B26" s="66"/>
      <c r="C26" s="66"/>
      <c r="D26" s="66"/>
      <c r="E26" s="66"/>
      <c r="F26" s="66"/>
      <c r="G26" s="66"/>
    </row>
    <row r="27" spans="1:32" x14ac:dyDescent="0.25">
      <c r="A27" s="66"/>
      <c r="B27" s="66"/>
      <c r="C27" s="66"/>
      <c r="D27" s="66"/>
      <c r="E27" s="66"/>
      <c r="F27" s="66"/>
      <c r="G27" s="66"/>
    </row>
    <row r="28" spans="1:32" x14ac:dyDescent="0.25">
      <c r="A28" s="66"/>
      <c r="B28" s="66"/>
      <c r="C28" s="66"/>
      <c r="D28" s="66"/>
      <c r="E28" s="66"/>
      <c r="F28" s="66"/>
      <c r="G28" s="66"/>
    </row>
    <row r="29" spans="1:32" x14ac:dyDescent="0.25">
      <c r="A29" s="66"/>
      <c r="B29" s="66"/>
      <c r="C29" s="66"/>
      <c r="D29" s="66"/>
      <c r="E29" s="66"/>
      <c r="F29" s="66"/>
      <c r="G29" s="66"/>
      <c r="AF29" s="39">
        <v>467199</v>
      </c>
    </row>
    <row r="30" spans="1:32" x14ac:dyDescent="0.25">
      <c r="A30" s="66"/>
      <c r="B30" s="66"/>
      <c r="C30" s="66"/>
      <c r="D30" s="66"/>
      <c r="E30" s="66"/>
      <c r="F30" s="66"/>
      <c r="G30" s="66"/>
      <c r="AF30" s="39">
        <v>1921405</v>
      </c>
    </row>
    <row r="31" spans="1:32" x14ac:dyDescent="0.25">
      <c r="A31" s="66"/>
      <c r="B31" s="66"/>
      <c r="C31" s="66"/>
      <c r="D31" s="66"/>
      <c r="E31" s="66"/>
      <c r="F31" s="66"/>
      <c r="G31" s="66"/>
    </row>
    <row r="32" spans="1:32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6"/>
    </row>
    <row r="39" spans="1:7" x14ac:dyDescent="0.25">
      <c r="A39" s="66"/>
      <c r="B39" s="66"/>
      <c r="C39" s="66"/>
      <c r="D39" s="66"/>
      <c r="E39" s="66"/>
      <c r="F39" s="66"/>
      <c r="G39" s="66"/>
    </row>
    <row r="40" spans="1:7" x14ac:dyDescent="0.25">
      <c r="A40" s="66"/>
      <c r="B40" s="66"/>
      <c r="C40" s="66"/>
      <c r="D40" s="66"/>
      <c r="E40" s="66"/>
      <c r="F40" s="66"/>
      <c r="G40" s="66"/>
    </row>
    <row r="41" spans="1:7" x14ac:dyDescent="0.25">
      <c r="A41" s="66"/>
      <c r="B41" s="66"/>
      <c r="C41" s="66"/>
      <c r="D41" s="66"/>
      <c r="E41" s="66"/>
      <c r="F41" s="66"/>
      <c r="G41" s="66"/>
    </row>
    <row r="42" spans="1:7" x14ac:dyDescent="0.25">
      <c r="A42" s="66"/>
      <c r="B42" s="66"/>
      <c r="C42" s="66"/>
      <c r="D42" s="66"/>
      <c r="E42" s="66"/>
      <c r="F42" s="66"/>
      <c r="G42" s="66"/>
    </row>
    <row r="43" spans="1:7" x14ac:dyDescent="0.25">
      <c r="A43" s="66"/>
      <c r="B43" s="66"/>
      <c r="C43" s="66"/>
      <c r="D43" s="66"/>
      <c r="E43" s="66"/>
      <c r="F43" s="66"/>
      <c r="G43" s="66"/>
    </row>
    <row r="44" spans="1:7" x14ac:dyDescent="0.25">
      <c r="A44" s="66"/>
      <c r="B44" s="66"/>
      <c r="C44" s="66"/>
      <c r="D44" s="66"/>
      <c r="E44" s="66"/>
      <c r="F44" s="66"/>
      <c r="G44" s="66"/>
    </row>
    <row r="45" spans="1:7" x14ac:dyDescent="0.25">
      <c r="A45" s="66"/>
      <c r="B45" s="66"/>
      <c r="C45" s="66"/>
      <c r="D45" s="66"/>
      <c r="E45" s="66"/>
      <c r="F45" s="66"/>
      <c r="G45" s="66"/>
    </row>
    <row r="46" spans="1:7" x14ac:dyDescent="0.25">
      <c r="A46" s="66"/>
      <c r="B46" s="66"/>
      <c r="C46" s="66"/>
      <c r="D46" s="66"/>
      <c r="E46" s="66"/>
      <c r="F46" s="66"/>
      <c r="G46" s="66"/>
    </row>
    <row r="47" spans="1:7" x14ac:dyDescent="0.25">
      <c r="A47" s="66"/>
      <c r="B47" s="66"/>
      <c r="C47" s="66"/>
      <c r="D47" s="66"/>
      <c r="E47" s="66"/>
      <c r="F47" s="66"/>
      <c r="G47" s="66"/>
    </row>
    <row r="50" spans="1:32" ht="16.5" customHeight="1" x14ac:dyDescent="0.25">
      <c r="D50" s="49"/>
      <c r="E50" s="49"/>
      <c r="F50" s="49"/>
    </row>
    <row r="51" spans="1:32" ht="16.5" customHeight="1" x14ac:dyDescent="0.25">
      <c r="D51" s="49"/>
      <c r="E51" s="49"/>
      <c r="F51" s="49"/>
    </row>
    <row r="52" spans="1:32" ht="16.5" customHeight="1" x14ac:dyDescent="0.25">
      <c r="B52" s="444"/>
      <c r="C52" s="444"/>
      <c r="D52" s="444"/>
      <c r="E52" s="444"/>
      <c r="F52" s="444"/>
    </row>
    <row r="53" spans="1:32" ht="16.5" customHeight="1" x14ac:dyDescent="0.25">
      <c r="B53" s="444" t="s">
        <v>21</v>
      </c>
      <c r="C53" s="445"/>
      <c r="D53" s="451">
        <f>D12</f>
        <v>48551086</v>
      </c>
      <c r="E53" s="446"/>
      <c r="F53" s="452">
        <f>+F12</f>
        <v>0.26403519284701993</v>
      </c>
    </row>
    <row r="54" spans="1:32" ht="16.5" customHeight="1" x14ac:dyDescent="0.25">
      <c r="B54" s="444" t="s">
        <v>22</v>
      </c>
      <c r="C54" s="445"/>
      <c r="D54" s="453">
        <f>+D13</f>
        <v>34347564</v>
      </c>
      <c r="E54" s="447"/>
      <c r="F54" s="452">
        <f>+F13</f>
        <v>0.1868629764731804</v>
      </c>
    </row>
    <row r="55" spans="1:32" ht="16.5" customHeight="1" x14ac:dyDescent="0.25">
      <c r="B55" s="444" t="s">
        <v>23</v>
      </c>
      <c r="C55" s="445"/>
      <c r="D55" s="453">
        <f>+D14</f>
        <v>27915959</v>
      </c>
      <c r="E55" s="447"/>
      <c r="F55" s="452">
        <f>+F14</f>
        <v>0.15187275551312077</v>
      </c>
    </row>
    <row r="56" spans="1:32" ht="16.5" customHeight="1" x14ac:dyDescent="0.25">
      <c r="B56" s="444" t="s">
        <v>24</v>
      </c>
      <c r="C56" s="445"/>
      <c r="D56" s="453">
        <f>+D15</f>
        <v>7870236</v>
      </c>
      <c r="E56" s="447"/>
      <c r="F56" s="452">
        <f>+F15</f>
        <v>4.2816885777005244E-2</v>
      </c>
    </row>
    <row r="57" spans="1:32" x14ac:dyDescent="0.25">
      <c r="B57" s="444" t="s">
        <v>25</v>
      </c>
      <c r="C57" s="445"/>
      <c r="D57" s="453">
        <f>+D16</f>
        <v>50516741</v>
      </c>
      <c r="E57" s="447"/>
      <c r="F57" s="452">
        <f>+F16</f>
        <v>0.27482905585341505</v>
      </c>
    </row>
    <row r="58" spans="1:32" x14ac:dyDescent="0.25">
      <c r="A58" s="59"/>
      <c r="B58" s="444" t="s">
        <v>26</v>
      </c>
      <c r="C58" s="445"/>
      <c r="D58" s="453">
        <f t="shared" ref="D58" si="0">+D17</f>
        <v>14609914</v>
      </c>
      <c r="E58" s="447"/>
      <c r="F58" s="452">
        <f t="shared" ref="F58" si="1">+F17</f>
        <v>7.9583133536258621E-2</v>
      </c>
      <c r="G58" s="59"/>
    </row>
    <row r="59" spans="1:32" x14ac:dyDescent="0.25">
      <c r="B59" s="444"/>
      <c r="C59" s="445"/>
      <c r="D59" s="448"/>
      <c r="E59" s="447"/>
      <c r="F59" s="452"/>
    </row>
    <row r="60" spans="1:32" x14ac:dyDescent="0.25">
      <c r="B60" s="454" t="s">
        <v>27</v>
      </c>
      <c r="C60" s="449"/>
      <c r="D60" s="455">
        <f>SUM(D53:D58)</f>
        <v>183811500</v>
      </c>
      <c r="E60" s="450"/>
      <c r="F60" s="456">
        <f>SUM(F53:F58)</f>
        <v>1</v>
      </c>
    </row>
    <row r="61" spans="1:32" x14ac:dyDescent="0.25">
      <c r="B61" s="444"/>
      <c r="C61" s="444"/>
      <c r="D61" s="457"/>
      <c r="E61" s="457"/>
      <c r="F61" s="444"/>
    </row>
    <row r="62" spans="1:32" x14ac:dyDescent="0.25">
      <c r="AF62" s="39">
        <v>1724018</v>
      </c>
    </row>
    <row r="63" spans="1:32" x14ac:dyDescent="0.25">
      <c r="AF63" s="39">
        <v>102516</v>
      </c>
    </row>
    <row r="64" spans="1:32" x14ac:dyDescent="0.25">
      <c r="AF64" s="39">
        <v>167548</v>
      </c>
    </row>
    <row r="65" spans="4:32" x14ac:dyDescent="0.25">
      <c r="D65" s="68"/>
      <c r="E65" s="59"/>
      <c r="F65" s="42"/>
    </row>
    <row r="66" spans="4:32" x14ac:dyDescent="0.25">
      <c r="D66" s="68"/>
      <c r="E66" s="59"/>
      <c r="F66" s="42"/>
      <c r="G66" s="69"/>
      <c r="AF66" s="39">
        <v>600000</v>
      </c>
    </row>
    <row r="67" spans="4:32" x14ac:dyDescent="0.25">
      <c r="D67" s="70"/>
      <c r="F67" s="42"/>
    </row>
    <row r="68" spans="4:32" x14ac:dyDescent="0.25">
      <c r="D68" s="70"/>
      <c r="F68" s="42"/>
      <c r="AF68" s="39">
        <v>83146</v>
      </c>
    </row>
    <row r="69" spans="4:32" x14ac:dyDescent="0.25">
      <c r="D69" s="70"/>
      <c r="F69" s="42"/>
    </row>
    <row r="70" spans="4:32" x14ac:dyDescent="0.25">
      <c r="D70" s="70"/>
      <c r="F70" s="42"/>
    </row>
    <row r="71" spans="4:32" x14ac:dyDescent="0.25">
      <c r="D71" s="59"/>
      <c r="E71" s="59"/>
    </row>
    <row r="81" spans="1:8" x14ac:dyDescent="0.25">
      <c r="D81" s="59"/>
      <c r="E81" s="59"/>
    </row>
    <row r="83" spans="1:8" x14ac:dyDescent="0.25">
      <c r="A83" s="49"/>
      <c r="B83" s="49"/>
      <c r="C83" s="49"/>
      <c r="D83" s="49"/>
      <c r="E83" s="49"/>
      <c r="F83" s="49"/>
      <c r="G83" s="49"/>
      <c r="H83" s="49"/>
    </row>
    <row r="84" spans="1:8" x14ac:dyDescent="0.25">
      <c r="A84" s="49"/>
      <c r="B84" s="49"/>
      <c r="C84" s="49"/>
      <c r="D84" s="49"/>
      <c r="E84" s="49"/>
      <c r="F84" s="49"/>
      <c r="G84" s="49"/>
      <c r="H84" s="49"/>
    </row>
    <row r="85" spans="1:8" x14ac:dyDescent="0.25">
      <c r="A85" s="49"/>
      <c r="B85" s="49"/>
      <c r="C85" s="49"/>
      <c r="D85" s="71"/>
      <c r="E85" s="71"/>
      <c r="F85" s="72"/>
      <c r="G85" s="49"/>
      <c r="H85" s="49"/>
    </row>
    <row r="86" spans="1:8" x14ac:dyDescent="0.25">
      <c r="A86" s="49"/>
      <c r="B86" s="49"/>
      <c r="C86" s="49"/>
      <c r="D86" s="71"/>
      <c r="E86" s="71"/>
      <c r="F86" s="72"/>
      <c r="G86" s="49"/>
      <c r="H86" s="49"/>
    </row>
    <row r="87" spans="1:8" x14ac:dyDescent="0.25">
      <c r="A87" s="49"/>
      <c r="B87" s="49"/>
      <c r="C87" s="49"/>
      <c r="D87" s="71"/>
      <c r="E87" s="71"/>
      <c r="F87" s="72"/>
      <c r="G87" s="49"/>
      <c r="H87" s="49"/>
    </row>
    <row r="88" spans="1:8" x14ac:dyDescent="0.25">
      <c r="A88" s="49"/>
      <c r="B88" s="49"/>
      <c r="C88" s="49"/>
      <c r="D88" s="71"/>
      <c r="E88" s="71"/>
      <c r="F88" s="72"/>
      <c r="G88" s="49"/>
      <c r="H88" s="49"/>
    </row>
    <row r="89" spans="1:8" x14ac:dyDescent="0.25">
      <c r="A89" s="49"/>
      <c r="B89" s="49"/>
      <c r="C89" s="49"/>
      <c r="D89" s="71"/>
      <c r="E89" s="71"/>
      <c r="F89" s="72"/>
      <c r="G89" s="49"/>
      <c r="H89" s="49"/>
    </row>
    <row r="90" spans="1:8" x14ac:dyDescent="0.25">
      <c r="A90" s="49"/>
      <c r="B90" s="49"/>
      <c r="C90" s="49"/>
      <c r="D90" s="71"/>
      <c r="E90" s="71"/>
      <c r="F90" s="72"/>
      <c r="G90" s="49"/>
      <c r="H90" s="49"/>
    </row>
    <row r="91" spans="1:8" x14ac:dyDescent="0.25">
      <c r="A91" s="49"/>
      <c r="B91" s="49"/>
      <c r="C91" s="49"/>
      <c r="D91" s="71"/>
      <c r="E91" s="71"/>
      <c r="F91" s="49"/>
      <c r="G91" s="49"/>
      <c r="H91" s="49"/>
    </row>
    <row r="92" spans="1:8" x14ac:dyDescent="0.25">
      <c r="A92" s="49"/>
      <c r="B92" s="49"/>
      <c r="C92" s="49"/>
      <c r="D92" s="71"/>
      <c r="E92" s="71"/>
      <c r="F92" s="72"/>
      <c r="G92" s="49"/>
      <c r="H92" s="49"/>
    </row>
    <row r="93" spans="1:8" x14ac:dyDescent="0.25">
      <c r="A93" s="49"/>
      <c r="B93" s="49"/>
      <c r="C93" s="49"/>
      <c r="D93" s="49"/>
      <c r="E93" s="49"/>
      <c r="F93" s="49"/>
      <c r="G93" s="49"/>
      <c r="H93" s="49"/>
    </row>
    <row r="94" spans="1:8" x14ac:dyDescent="0.25">
      <c r="A94" s="49"/>
      <c r="B94" s="49"/>
      <c r="C94" s="49"/>
      <c r="D94" s="49"/>
      <c r="E94" s="49"/>
      <c r="F94" s="49"/>
      <c r="G94" s="49"/>
      <c r="H94" s="49"/>
    </row>
    <row r="95" spans="1:8" x14ac:dyDescent="0.25">
      <c r="A95" s="49"/>
      <c r="B95" s="49"/>
      <c r="C95" s="49"/>
      <c r="D95" s="49"/>
      <c r="E95" s="49"/>
      <c r="F95" s="49"/>
      <c r="G95" s="49"/>
      <c r="H95" s="49"/>
    </row>
    <row r="96" spans="1:8" x14ac:dyDescent="0.25">
      <c r="A96" s="49"/>
      <c r="B96" s="49"/>
      <c r="C96" s="49"/>
      <c r="D96" s="49"/>
      <c r="E96" s="49"/>
      <c r="F96" s="49"/>
      <c r="G96" s="49"/>
      <c r="H96" s="49"/>
    </row>
    <row r="97" spans="1:8" x14ac:dyDescent="0.25">
      <c r="A97" s="49"/>
      <c r="B97" s="49"/>
      <c r="C97" s="49"/>
      <c r="D97" s="49"/>
      <c r="E97" s="49"/>
      <c r="F97" s="49"/>
      <c r="G97" s="49"/>
      <c r="H97" s="49"/>
    </row>
    <row r="98" spans="1:8" x14ac:dyDescent="0.25">
      <c r="A98" s="49"/>
      <c r="B98" s="49"/>
      <c r="C98" s="49"/>
      <c r="D98" s="49"/>
      <c r="E98" s="49"/>
      <c r="F98" s="49"/>
      <c r="G98" s="49"/>
      <c r="H98" s="49"/>
    </row>
    <row r="99" spans="1:8" x14ac:dyDescent="0.25">
      <c r="A99" s="49"/>
      <c r="B99" s="49"/>
      <c r="C99" s="49"/>
      <c r="D99" s="49"/>
      <c r="E99" s="49"/>
      <c r="F99" s="49"/>
      <c r="G99" s="49"/>
      <c r="H99" s="49"/>
    </row>
    <row r="100" spans="1:8" x14ac:dyDescent="0.25">
      <c r="A100" s="49"/>
      <c r="B100" s="49"/>
      <c r="C100" s="49"/>
      <c r="D100" s="49"/>
      <c r="E100" s="49"/>
      <c r="F100" s="49"/>
      <c r="G100" s="49"/>
      <c r="H100" s="49"/>
    </row>
    <row r="101" spans="1:8" x14ac:dyDescent="0.25">
      <c r="A101" s="49"/>
      <c r="B101" s="49"/>
      <c r="C101" s="49"/>
      <c r="D101" s="49"/>
      <c r="E101" s="49"/>
      <c r="F101" s="49"/>
      <c r="G101" s="49"/>
      <c r="H101" s="49"/>
    </row>
    <row r="102" spans="1:8" x14ac:dyDescent="0.25">
      <c r="A102" s="49"/>
      <c r="B102" s="49"/>
      <c r="C102" s="49"/>
      <c r="D102" s="49"/>
      <c r="E102" s="49"/>
      <c r="F102" s="49"/>
      <c r="G102" s="49"/>
      <c r="H102" s="49"/>
    </row>
    <row r="103" spans="1:8" x14ac:dyDescent="0.25">
      <c r="A103" s="49"/>
      <c r="B103" s="39" t="s">
        <v>28</v>
      </c>
      <c r="C103" s="49"/>
      <c r="D103" s="49"/>
      <c r="E103" s="49"/>
      <c r="F103" s="49"/>
      <c r="G103" s="49"/>
      <c r="H103" s="49"/>
    </row>
    <row r="104" spans="1:8" x14ac:dyDescent="0.25">
      <c r="A104" s="49"/>
      <c r="B104" s="49"/>
      <c r="C104" s="49"/>
      <c r="D104" s="49"/>
      <c r="E104" s="49"/>
      <c r="F104" s="49"/>
      <c r="G104" s="49"/>
      <c r="H104" s="49"/>
    </row>
    <row r="130" hidden="1" x14ac:dyDescent="0.25"/>
    <row r="177" spans="2:32" x14ac:dyDescent="0.25">
      <c r="AF177" s="39">
        <v>97696</v>
      </c>
    </row>
    <row r="179" spans="2:32" x14ac:dyDescent="0.25">
      <c r="B179" s="39" t="s">
        <v>29</v>
      </c>
    </row>
  </sheetData>
  <pageMargins left="0.3" right="0.3" top="0.5" bottom="0.5" header="0.5" footer="0.5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78"/>
  <sheetViews>
    <sheetView showOutlineSymbols="0" view="pageBreakPreview" zoomScale="80" zoomScaleNormal="75" zoomScaleSheetLayoutView="80" workbookViewId="0">
      <selection activeCell="D7" sqref="D7"/>
    </sheetView>
  </sheetViews>
  <sheetFormatPr defaultColWidth="9.6640625" defaultRowHeight="19.5" x14ac:dyDescent="0.3"/>
  <cols>
    <col min="1" max="1" width="28.44140625" style="82" customWidth="1"/>
    <col min="2" max="2" width="2" style="84" customWidth="1"/>
    <col min="3" max="3" width="20.77734375" style="82" customWidth="1"/>
    <col min="4" max="4" width="2" style="84" customWidth="1"/>
    <col min="5" max="5" width="20.77734375" style="82" customWidth="1"/>
    <col min="6" max="6" width="28.33203125" style="82" customWidth="1"/>
    <col min="7" max="7" width="2" style="82" customWidth="1"/>
    <col min="8" max="8" width="20.77734375" style="82" customWidth="1"/>
    <col min="9" max="9" width="2" style="82" customWidth="1"/>
    <col min="10" max="11" width="20.77734375" style="82" customWidth="1"/>
    <col min="12" max="12" width="24.21875" style="82" customWidth="1"/>
    <col min="13" max="13" width="14.77734375" style="82" customWidth="1"/>
    <col min="14" max="14" width="19.88671875" style="82" customWidth="1"/>
    <col min="15" max="15" width="22.21875" style="82" customWidth="1"/>
    <col min="16" max="16" width="12.21875" style="82" customWidth="1"/>
    <col min="17" max="16384" width="9.6640625" style="82"/>
  </cols>
  <sheetData>
    <row r="1" spans="1:32" s="76" customFormat="1" ht="41.25" x14ac:dyDescent="0.55000000000000004">
      <c r="A1" s="73" t="s">
        <v>5</v>
      </c>
      <c r="B1" s="74"/>
      <c r="C1" s="75"/>
      <c r="D1" s="74"/>
      <c r="E1" s="75"/>
      <c r="F1" s="75"/>
      <c r="G1" s="75"/>
      <c r="H1" s="75"/>
      <c r="I1" s="75"/>
      <c r="J1" s="75"/>
    </row>
    <row r="2" spans="1:32" s="76" customFormat="1" ht="36.75" x14ac:dyDescent="0.5">
      <c r="A2" s="77" t="s">
        <v>16</v>
      </c>
      <c r="B2" s="74"/>
      <c r="C2" s="75"/>
      <c r="D2" s="74"/>
      <c r="E2" s="75"/>
      <c r="F2" s="75"/>
      <c r="G2" s="75"/>
      <c r="H2" s="75"/>
      <c r="I2" s="75"/>
      <c r="J2" s="75"/>
    </row>
    <row r="3" spans="1:32" s="76" customFormat="1" ht="32.450000000000003" customHeight="1" x14ac:dyDescent="0.4">
      <c r="A3" s="78" t="s">
        <v>17</v>
      </c>
      <c r="B3" s="74"/>
      <c r="C3" s="75"/>
      <c r="D3" s="74"/>
      <c r="E3" s="75"/>
      <c r="F3" s="75"/>
      <c r="G3" s="75"/>
      <c r="H3" s="75"/>
      <c r="I3" s="75"/>
      <c r="J3" s="75"/>
    </row>
    <row r="4" spans="1:32" s="76" customFormat="1" x14ac:dyDescent="0.3">
      <c r="A4" s="75"/>
      <c r="B4" s="74"/>
      <c r="C4" s="75"/>
      <c r="D4" s="74"/>
      <c r="E4" s="75"/>
      <c r="F4" s="75"/>
      <c r="G4" s="75"/>
      <c r="H4" s="75"/>
      <c r="I4" s="75"/>
      <c r="J4" s="75"/>
    </row>
    <row r="5" spans="1:32" s="76" customFormat="1" ht="27" x14ac:dyDescent="0.35">
      <c r="A5" s="79" t="s">
        <v>30</v>
      </c>
      <c r="B5" s="74"/>
      <c r="C5" s="75"/>
      <c r="D5" s="74"/>
      <c r="E5" s="75"/>
      <c r="F5" s="75"/>
      <c r="G5" s="75"/>
      <c r="H5" s="75"/>
      <c r="I5" s="75"/>
      <c r="J5" s="75"/>
    </row>
    <row r="6" spans="1:32" x14ac:dyDescent="0.3">
      <c r="A6" s="80"/>
      <c r="B6" s="81"/>
      <c r="C6" s="80"/>
      <c r="D6" s="81"/>
      <c r="E6" s="80"/>
      <c r="F6" s="80"/>
      <c r="G6" s="80"/>
      <c r="H6" s="80"/>
      <c r="I6" s="80"/>
      <c r="J6" s="80"/>
    </row>
    <row r="7" spans="1:32" x14ac:dyDescent="0.3">
      <c r="A7" s="80"/>
      <c r="B7" s="81"/>
      <c r="C7" s="80"/>
      <c r="D7" s="81"/>
      <c r="E7" s="80"/>
      <c r="F7" s="80"/>
      <c r="G7" s="80"/>
      <c r="H7" s="80"/>
      <c r="I7" s="80"/>
      <c r="J7" s="80"/>
    </row>
    <row r="8" spans="1:32" x14ac:dyDescent="0.3">
      <c r="A8" s="80"/>
      <c r="B8" s="81"/>
      <c r="C8" s="80"/>
      <c r="D8" s="81"/>
      <c r="E8" s="80"/>
      <c r="F8" s="80"/>
      <c r="G8" s="80"/>
      <c r="H8" s="80"/>
      <c r="I8" s="80"/>
      <c r="J8" s="80"/>
    </row>
    <row r="9" spans="1:32" x14ac:dyDescent="0.3">
      <c r="A9" s="80"/>
      <c r="B9" s="81"/>
      <c r="C9" s="80"/>
      <c r="D9" s="81"/>
      <c r="E9" s="80"/>
      <c r="F9" s="80"/>
      <c r="G9" s="80"/>
      <c r="H9" s="80"/>
      <c r="I9" s="80"/>
      <c r="J9" s="80"/>
    </row>
    <row r="10" spans="1:32" x14ac:dyDescent="0.3">
      <c r="B10" s="83"/>
      <c r="F10" s="85" t="s">
        <v>31</v>
      </c>
      <c r="G10" s="80"/>
      <c r="H10" s="80"/>
      <c r="I10" s="80"/>
    </row>
    <row r="11" spans="1:32" x14ac:dyDescent="0.3">
      <c r="A11" s="86"/>
      <c r="B11" s="87"/>
    </row>
    <row r="13" spans="1:32" x14ac:dyDescent="0.3">
      <c r="I13" s="88"/>
    </row>
    <row r="14" spans="1:32" x14ac:dyDescent="0.3">
      <c r="F14" s="88"/>
      <c r="G14" s="84"/>
      <c r="H14" s="89"/>
      <c r="I14" s="90"/>
      <c r="J14" s="88"/>
      <c r="AF14" s="82">
        <v>38583036</v>
      </c>
    </row>
    <row r="15" spans="1:32" ht="39.75" customHeight="1" thickBot="1" x14ac:dyDescent="0.35">
      <c r="F15" s="91" t="s">
        <v>18</v>
      </c>
      <c r="G15" s="83"/>
      <c r="H15" s="92" t="s">
        <v>32</v>
      </c>
      <c r="I15" s="93"/>
      <c r="J15" s="91" t="s">
        <v>20</v>
      </c>
    </row>
    <row r="16" spans="1:32" x14ac:dyDescent="0.3">
      <c r="F16" s="94"/>
      <c r="G16" s="94"/>
      <c r="H16" s="95"/>
      <c r="I16" s="95"/>
      <c r="J16" s="96"/>
    </row>
    <row r="17" spans="6:32" x14ac:dyDescent="0.3">
      <c r="F17" s="97" t="s">
        <v>21</v>
      </c>
      <c r="G17" s="84"/>
      <c r="H17" s="98">
        <f>'Rev Summ'!$BA$14</f>
        <v>48450491</v>
      </c>
      <c r="I17" s="99"/>
      <c r="J17" s="100">
        <f>H17/$H$24</f>
        <v>0.25223645700091124</v>
      </c>
      <c r="K17" s="101"/>
    </row>
    <row r="18" spans="6:32" x14ac:dyDescent="0.3">
      <c r="F18" s="97" t="s">
        <v>22</v>
      </c>
      <c r="G18" s="84"/>
      <c r="H18" s="102">
        <f>'Rev Summ'!$BA$16</f>
        <v>33653172</v>
      </c>
      <c r="I18" s="103"/>
      <c r="J18" s="100">
        <f>H18/$H$24</f>
        <v>0.17520063671020938</v>
      </c>
      <c r="K18" s="101"/>
    </row>
    <row r="19" spans="6:32" x14ac:dyDescent="0.3">
      <c r="F19" s="97" t="s">
        <v>23</v>
      </c>
      <c r="G19" s="84"/>
      <c r="H19" s="102">
        <f>'Rev Summ'!$BA$18</f>
        <v>27669015</v>
      </c>
      <c r="I19" s="103"/>
      <c r="J19" s="100">
        <f>H19/$H$24</f>
        <v>0.14404672002818439</v>
      </c>
      <c r="K19" s="101"/>
    </row>
    <row r="20" spans="6:32" x14ac:dyDescent="0.3">
      <c r="F20" s="97" t="s">
        <v>24</v>
      </c>
      <c r="G20" s="84"/>
      <c r="H20" s="102">
        <f>'Rev Summ'!$BA$20</f>
        <v>6672998</v>
      </c>
      <c r="I20" s="103"/>
      <c r="J20" s="100">
        <f>H20/$H$24</f>
        <v>3.4740068435924962E-2</v>
      </c>
      <c r="K20" s="101"/>
    </row>
    <row r="21" spans="6:32" x14ac:dyDescent="0.3">
      <c r="F21" s="97" t="s">
        <v>25</v>
      </c>
      <c r="G21" s="84"/>
      <c r="H21" s="102">
        <f>'Rev Summ'!$BA$22</f>
        <v>48691317</v>
      </c>
      <c r="I21" s="103"/>
      <c r="J21" s="100">
        <f>H21/$H$24</f>
        <v>0.2534902130669478</v>
      </c>
      <c r="K21" s="101"/>
    </row>
    <row r="22" spans="6:32" x14ac:dyDescent="0.3">
      <c r="F22" s="104" t="s">
        <v>26</v>
      </c>
      <c r="G22" s="84"/>
      <c r="H22" s="102">
        <f>'Rev Summ'!$BA$26</f>
        <v>26946624</v>
      </c>
      <c r="I22" s="103"/>
      <c r="J22" s="100">
        <f>(H22/$H$24)+0.0001</f>
        <v>0.1403859047578222</v>
      </c>
      <c r="K22" s="101"/>
    </row>
    <row r="23" spans="6:32" ht="20.25" thickBot="1" x14ac:dyDescent="0.35">
      <c r="F23" s="88"/>
      <c r="G23" s="84"/>
      <c r="H23" s="103"/>
      <c r="I23" s="103"/>
      <c r="J23" s="105"/>
    </row>
    <row r="24" spans="6:32" ht="20.25" thickBot="1" x14ac:dyDescent="0.35">
      <c r="F24" s="106" t="s">
        <v>27</v>
      </c>
      <c r="G24" s="87"/>
      <c r="H24" s="107">
        <f>SUM(H17:H22)</f>
        <v>192083617</v>
      </c>
      <c r="I24" s="108"/>
      <c r="J24" s="109">
        <f>(SUM(J17:J22))-0.0001</f>
        <v>1</v>
      </c>
    </row>
    <row r="25" spans="6:32" ht="20.25" thickTop="1" x14ac:dyDescent="0.3">
      <c r="G25" s="84"/>
      <c r="I25" s="84"/>
    </row>
    <row r="26" spans="6:32" x14ac:dyDescent="0.3">
      <c r="G26" s="88"/>
      <c r="I26" s="88"/>
    </row>
    <row r="27" spans="6:32" x14ac:dyDescent="0.3">
      <c r="G27" s="88"/>
      <c r="I27" s="88"/>
    </row>
    <row r="28" spans="6:32" x14ac:dyDescent="0.3">
      <c r="I28" s="88"/>
    </row>
    <row r="29" spans="6:32" x14ac:dyDescent="0.3">
      <c r="AF29" s="82">
        <v>467199</v>
      </c>
    </row>
    <row r="30" spans="6:32" x14ac:dyDescent="0.3">
      <c r="AF30" s="82">
        <v>1921405</v>
      </c>
    </row>
    <row r="31" spans="6:32" x14ac:dyDescent="0.3">
      <c r="G31" s="80"/>
      <c r="H31" s="80"/>
      <c r="I31" s="80"/>
    </row>
    <row r="33" spans="1:12" x14ac:dyDescent="0.3">
      <c r="F33" s="85" t="s">
        <v>33</v>
      </c>
    </row>
    <row r="35" spans="1:12" x14ac:dyDescent="0.3">
      <c r="C35" s="43"/>
      <c r="D35" s="90"/>
    </row>
    <row r="36" spans="1:12" ht="39.75" customHeight="1" thickBot="1" x14ac:dyDescent="0.35">
      <c r="A36" s="91" t="s">
        <v>18</v>
      </c>
      <c r="B36" s="83"/>
      <c r="C36" s="91" t="s">
        <v>34</v>
      </c>
      <c r="D36" s="83"/>
      <c r="E36" s="91" t="s">
        <v>20</v>
      </c>
    </row>
    <row r="37" spans="1:12" x14ac:dyDescent="0.3">
      <c r="A37" s="94"/>
      <c r="B37" s="94"/>
      <c r="C37" s="110"/>
      <c r="D37" s="110"/>
      <c r="E37" s="96"/>
    </row>
    <row r="38" spans="1:12" x14ac:dyDescent="0.3">
      <c r="A38" s="104" t="s">
        <v>21</v>
      </c>
      <c r="C38" s="98">
        <f>'Rev Summ'!$BE$14</f>
        <v>48551086</v>
      </c>
      <c r="D38" s="99"/>
      <c r="E38" s="100">
        <f>H73</f>
        <v>0.26403519284701993</v>
      </c>
    </row>
    <row r="39" spans="1:12" x14ac:dyDescent="0.3">
      <c r="A39" s="104" t="s">
        <v>22</v>
      </c>
      <c r="C39" s="102">
        <f>'Rev Summ'!$BE$16</f>
        <v>34347564</v>
      </c>
      <c r="D39" s="103"/>
      <c r="E39" s="100">
        <f t="shared" ref="E39:E42" si="0">H74</f>
        <v>0.1868629764731804</v>
      </c>
    </row>
    <row r="40" spans="1:12" x14ac:dyDescent="0.3">
      <c r="A40" s="104" t="s">
        <v>23</v>
      </c>
      <c r="C40" s="102">
        <f>'Rev Summ'!$BE$18</f>
        <v>27915959</v>
      </c>
      <c r="D40" s="103"/>
      <c r="E40" s="100">
        <f t="shared" si="0"/>
        <v>0.15187275551312077</v>
      </c>
    </row>
    <row r="41" spans="1:12" x14ac:dyDescent="0.3">
      <c r="A41" s="104" t="s">
        <v>24</v>
      </c>
      <c r="C41" s="102">
        <f>'Rev Summ'!$BE$20</f>
        <v>7870236</v>
      </c>
      <c r="D41" s="103"/>
      <c r="E41" s="100">
        <f t="shared" si="0"/>
        <v>4.2816885777005244E-2</v>
      </c>
    </row>
    <row r="42" spans="1:12" x14ac:dyDescent="0.3">
      <c r="A42" s="104" t="s">
        <v>25</v>
      </c>
      <c r="C42" s="102">
        <f>'Rev Summ'!$BE$22</f>
        <v>50516741</v>
      </c>
      <c r="D42" s="103"/>
      <c r="E42" s="100">
        <f t="shared" si="0"/>
        <v>0.27482905585341505</v>
      </c>
    </row>
    <row r="43" spans="1:12" x14ac:dyDescent="0.3">
      <c r="A43" s="104" t="s">
        <v>26</v>
      </c>
      <c r="C43" s="102">
        <f>'Rev Summ'!$BE$26</f>
        <v>14609914</v>
      </c>
      <c r="D43" s="103"/>
      <c r="E43" s="100">
        <f>H78</f>
        <v>7.9583133536258621E-2</v>
      </c>
      <c r="J43" s="82" t="s">
        <v>35</v>
      </c>
    </row>
    <row r="44" spans="1:12" ht="20.25" thickBot="1" x14ac:dyDescent="0.35">
      <c r="A44" s="88"/>
      <c r="C44" s="103"/>
      <c r="D44" s="103"/>
      <c r="E44" s="111"/>
      <c r="K44" s="112"/>
      <c r="L44" s="112"/>
    </row>
    <row r="45" spans="1:12" ht="20.25" thickBot="1" x14ac:dyDescent="0.35">
      <c r="A45" s="106" t="s">
        <v>27</v>
      </c>
      <c r="B45" s="87"/>
      <c r="C45" s="107">
        <f>SUM(C38:C43)</f>
        <v>183811500</v>
      </c>
      <c r="D45" s="108"/>
      <c r="E45" s="109">
        <f>(SUM(E38:E43))</f>
        <v>1</v>
      </c>
      <c r="K45" s="113"/>
      <c r="L45" s="113"/>
    </row>
    <row r="46" spans="1:12" ht="20.25" thickTop="1" x14ac:dyDescent="0.3">
      <c r="K46" s="55"/>
      <c r="L46" s="55"/>
    </row>
    <row r="48" spans="1:12" x14ac:dyDescent="0.3">
      <c r="C48" s="88"/>
      <c r="E48" s="88"/>
      <c r="F48" s="88"/>
      <c r="G48" s="88"/>
      <c r="H48" s="88"/>
      <c r="I48" s="88"/>
      <c r="J48" s="88"/>
    </row>
    <row r="49" spans="1:32" ht="18.75" customHeight="1" x14ac:dyDescent="0.3">
      <c r="C49" s="88"/>
      <c r="E49" s="88"/>
      <c r="F49" s="88"/>
      <c r="G49" s="88"/>
      <c r="H49" s="88"/>
      <c r="I49" s="88"/>
      <c r="J49" s="88"/>
    </row>
    <row r="50" spans="1:32" ht="18.75" customHeight="1" x14ac:dyDescent="0.3">
      <c r="C50" s="88"/>
      <c r="E50" s="88"/>
      <c r="F50" s="88"/>
      <c r="G50" s="88"/>
      <c r="H50" s="88"/>
      <c r="I50" s="88"/>
      <c r="J50" s="88"/>
    </row>
    <row r="51" spans="1:32" ht="18.75" customHeight="1" x14ac:dyDescent="0.3">
      <c r="C51" s="88"/>
      <c r="E51" s="88"/>
      <c r="F51" s="88"/>
      <c r="G51" s="88"/>
      <c r="H51" s="88"/>
      <c r="I51" s="88"/>
      <c r="J51" s="88"/>
    </row>
    <row r="52" spans="1:32" ht="18.75" customHeight="1" x14ac:dyDescent="0.3">
      <c r="C52" s="88"/>
      <c r="E52" s="88"/>
      <c r="F52" s="88"/>
      <c r="G52" s="88"/>
      <c r="H52" s="88"/>
      <c r="I52" s="88"/>
      <c r="J52" s="88"/>
    </row>
    <row r="53" spans="1:32" ht="18.75" customHeight="1" x14ac:dyDescent="0.3">
      <c r="C53" s="88"/>
      <c r="E53" s="88"/>
      <c r="F53" s="88"/>
      <c r="G53" s="88"/>
      <c r="H53" s="88"/>
      <c r="I53" s="88"/>
      <c r="J53" s="88"/>
    </row>
    <row r="54" spans="1:32" ht="18.75" customHeight="1" x14ac:dyDescent="0.3">
      <c r="C54" s="88"/>
      <c r="E54" s="88"/>
      <c r="F54" s="88"/>
      <c r="G54" s="88"/>
      <c r="H54" s="88"/>
      <c r="I54" s="88"/>
      <c r="J54" s="88"/>
    </row>
    <row r="55" spans="1:32" ht="18.75" customHeight="1" x14ac:dyDescent="0.3">
      <c r="C55" s="88"/>
      <c r="E55" s="88"/>
      <c r="F55" s="88"/>
      <c r="G55" s="88"/>
      <c r="H55" s="88"/>
      <c r="I55" s="88"/>
      <c r="J55" s="88"/>
    </row>
    <row r="56" spans="1:32" ht="16.5" customHeight="1" x14ac:dyDescent="0.3">
      <c r="C56" s="88"/>
      <c r="E56" s="88"/>
      <c r="F56" s="88"/>
      <c r="G56" s="88"/>
      <c r="H56" s="88"/>
      <c r="I56" s="88"/>
      <c r="J56" s="88"/>
      <c r="M56" s="88"/>
      <c r="N56" s="88"/>
    </row>
    <row r="57" spans="1:32" ht="16.5" customHeight="1" x14ac:dyDescent="0.3">
      <c r="F57" s="88"/>
      <c r="G57" s="88"/>
      <c r="H57" s="88"/>
      <c r="I57" s="88"/>
      <c r="M57" s="88"/>
      <c r="N57" s="88"/>
    </row>
    <row r="58" spans="1:32" ht="16.5" customHeight="1" x14ac:dyDescent="0.3">
      <c r="F58" s="114"/>
      <c r="G58" s="114"/>
      <c r="H58" s="88"/>
      <c r="I58" s="88"/>
      <c r="M58" s="88"/>
      <c r="N58" s="88"/>
    </row>
    <row r="59" spans="1:32" ht="16.5" customHeight="1" x14ac:dyDescent="0.3">
      <c r="C59" s="43"/>
      <c r="D59" s="90"/>
      <c r="E59" s="43"/>
      <c r="F59" s="43"/>
      <c r="G59" s="43"/>
      <c r="H59" s="43"/>
      <c r="I59" s="43"/>
      <c r="M59" s="88"/>
      <c r="N59" s="88"/>
    </row>
    <row r="60" spans="1:32" ht="16.5" customHeight="1" x14ac:dyDescent="0.3">
      <c r="C60" s="462" t="s">
        <v>18</v>
      </c>
      <c r="D60" s="462"/>
      <c r="E60" s="462"/>
      <c r="F60" s="463" t="str">
        <f>H15</f>
        <v xml:space="preserve">FY '18 Budget  
(As Amended)                           </v>
      </c>
      <c r="G60" s="463"/>
      <c r="H60" s="462" t="s">
        <v>20</v>
      </c>
      <c r="I60" s="462"/>
      <c r="J60" s="464"/>
      <c r="M60" s="88"/>
      <c r="N60" s="88"/>
    </row>
    <row r="61" spans="1:32" x14ac:dyDescent="0.3">
      <c r="C61" s="464" t="s">
        <v>21</v>
      </c>
      <c r="D61" s="464"/>
      <c r="E61" s="464"/>
      <c r="F61" s="465">
        <f>+H17</f>
        <v>48450491</v>
      </c>
      <c r="G61" s="465"/>
      <c r="H61" s="466" t="e">
        <f>F61/F68</f>
        <v>#REF!</v>
      </c>
      <c r="I61" s="467"/>
      <c r="J61" s="468" t="e">
        <f>ROUND(H61,4)</f>
        <v>#REF!</v>
      </c>
    </row>
    <row r="62" spans="1:32" x14ac:dyDescent="0.3">
      <c r="A62" s="112"/>
      <c r="B62" s="110"/>
      <c r="C62" s="464" t="s">
        <v>22</v>
      </c>
      <c r="D62" s="464"/>
      <c r="E62" s="464"/>
      <c r="F62" s="465">
        <f>+H18</f>
        <v>33653172</v>
      </c>
      <c r="G62" s="469"/>
      <c r="H62" s="466" t="e">
        <f>F62/F68</f>
        <v>#REF!</v>
      </c>
      <c r="I62" s="466"/>
      <c r="J62" s="468" t="e">
        <f t="shared" ref="J62:J67" si="1">ROUND(H62,4)</f>
        <v>#REF!</v>
      </c>
      <c r="AF62" s="82">
        <v>1724018</v>
      </c>
    </row>
    <row r="63" spans="1:32" x14ac:dyDescent="0.3">
      <c r="C63" s="464" t="s">
        <v>23</v>
      </c>
      <c r="D63" s="464"/>
      <c r="E63" s="464"/>
      <c r="F63" s="465">
        <f>+H19</f>
        <v>27669015</v>
      </c>
      <c r="G63" s="469"/>
      <c r="H63" s="466" t="e">
        <f>F63/F68</f>
        <v>#REF!</v>
      </c>
      <c r="I63" s="466"/>
      <c r="J63" s="468" t="e">
        <f t="shared" si="1"/>
        <v>#REF!</v>
      </c>
      <c r="AF63" s="82">
        <v>102516</v>
      </c>
    </row>
    <row r="64" spans="1:32" x14ac:dyDescent="0.3">
      <c r="C64" s="464" t="s">
        <v>24</v>
      </c>
      <c r="D64" s="464"/>
      <c r="E64" s="464"/>
      <c r="F64" s="465">
        <f>+H20</f>
        <v>6672998</v>
      </c>
      <c r="G64" s="469"/>
      <c r="H64" s="466" t="e">
        <f>F64/F68</f>
        <v>#REF!</v>
      </c>
      <c r="I64" s="466"/>
      <c r="J64" s="468" t="e">
        <f t="shared" si="1"/>
        <v>#REF!</v>
      </c>
      <c r="AF64" s="82">
        <v>167548</v>
      </c>
    </row>
    <row r="65" spans="3:32" x14ac:dyDescent="0.3">
      <c r="C65" s="464" t="s">
        <v>25</v>
      </c>
      <c r="D65" s="464"/>
      <c r="E65" s="464"/>
      <c r="F65" s="465">
        <f>+H21</f>
        <v>48691317</v>
      </c>
      <c r="G65" s="469"/>
      <c r="H65" s="466" t="e">
        <f>F65/F68</f>
        <v>#REF!</v>
      </c>
      <c r="I65" s="466"/>
      <c r="J65" s="468" t="e">
        <f t="shared" si="1"/>
        <v>#REF!</v>
      </c>
      <c r="M65" s="112"/>
    </row>
    <row r="66" spans="3:32" x14ac:dyDescent="0.3">
      <c r="C66" s="464" t="s">
        <v>36</v>
      </c>
      <c r="D66" s="464"/>
      <c r="E66" s="464"/>
      <c r="F66" s="465" t="e">
        <f>+#REF!</f>
        <v>#REF!</v>
      </c>
      <c r="G66" s="469"/>
      <c r="H66" s="466" t="e">
        <f>F66/F68</f>
        <v>#REF!</v>
      </c>
      <c r="I66" s="466"/>
      <c r="J66" s="468" t="e">
        <f t="shared" si="1"/>
        <v>#REF!</v>
      </c>
      <c r="M66" s="112"/>
      <c r="AF66" s="82">
        <v>600000</v>
      </c>
    </row>
    <row r="67" spans="3:32" x14ac:dyDescent="0.3">
      <c r="C67" s="464" t="s">
        <v>26</v>
      </c>
      <c r="D67" s="464"/>
      <c r="E67" s="464"/>
      <c r="F67" s="465">
        <f t="shared" ref="F67" si="2">+H22</f>
        <v>26946624</v>
      </c>
      <c r="G67" s="469"/>
      <c r="H67" s="466" t="e">
        <f>(F67/F68)</f>
        <v>#REF!</v>
      </c>
      <c r="I67" s="466"/>
      <c r="J67" s="468" t="e">
        <f t="shared" si="1"/>
        <v>#REF!</v>
      </c>
    </row>
    <row r="68" spans="3:32" x14ac:dyDescent="0.3">
      <c r="C68" s="464" t="s">
        <v>27</v>
      </c>
      <c r="D68" s="464"/>
      <c r="E68" s="464"/>
      <c r="F68" s="465" t="e">
        <f>SUM(F61:F67)</f>
        <v>#REF!</v>
      </c>
      <c r="G68" s="465"/>
      <c r="H68" s="466" t="e">
        <f>SUM(H61:H67)+0.0001</f>
        <v>#REF!</v>
      </c>
      <c r="I68" s="466"/>
      <c r="J68" s="470" t="e">
        <f>SUM(J61:J67)</f>
        <v>#REF!</v>
      </c>
      <c r="AF68" s="82">
        <v>83146</v>
      </c>
    </row>
    <row r="69" spans="3:32" x14ac:dyDescent="0.3">
      <c r="C69" s="464"/>
      <c r="D69" s="464"/>
      <c r="E69" s="464"/>
      <c r="F69" s="464"/>
      <c r="G69" s="464"/>
      <c r="H69" s="464"/>
      <c r="I69" s="464"/>
      <c r="J69" s="464"/>
    </row>
    <row r="70" spans="3:32" x14ac:dyDescent="0.3">
      <c r="C70" s="464"/>
      <c r="D70" s="464"/>
      <c r="E70" s="464"/>
      <c r="F70" s="462"/>
      <c r="G70" s="462"/>
      <c r="H70" s="464"/>
      <c r="I70" s="464"/>
      <c r="J70" s="464"/>
    </row>
    <row r="71" spans="3:32" x14ac:dyDescent="0.3">
      <c r="C71" s="471"/>
      <c r="D71" s="471"/>
      <c r="E71" s="471"/>
      <c r="F71" s="471"/>
      <c r="G71" s="471"/>
      <c r="H71" s="471"/>
      <c r="I71" s="471"/>
      <c r="J71" s="472"/>
    </row>
    <row r="72" spans="3:32" x14ac:dyDescent="0.3">
      <c r="C72" s="462" t="s">
        <v>18</v>
      </c>
      <c r="D72" s="462"/>
      <c r="E72" s="462"/>
      <c r="F72" s="462" t="str">
        <f>C36</f>
        <v>FY '19 Budget</v>
      </c>
      <c r="G72" s="462"/>
      <c r="H72" s="462" t="s">
        <v>20</v>
      </c>
      <c r="I72" s="462"/>
      <c r="J72" s="464"/>
    </row>
    <row r="73" spans="3:32" x14ac:dyDescent="0.3">
      <c r="C73" s="464" t="s">
        <v>21</v>
      </c>
      <c r="D73" s="464"/>
      <c r="E73" s="464"/>
      <c r="F73" s="465">
        <f t="shared" ref="F73:F78" si="3">C38</f>
        <v>48551086</v>
      </c>
      <c r="G73" s="465"/>
      <c r="H73" s="466">
        <f>F73/$F$79-0.0001</f>
        <v>0.26403519284701993</v>
      </c>
      <c r="I73" s="466"/>
      <c r="J73" s="468">
        <f>ROUND(H73,4)</f>
        <v>0.26400000000000001</v>
      </c>
    </row>
    <row r="74" spans="3:32" x14ac:dyDescent="0.3">
      <c r="C74" s="464" t="s">
        <v>22</v>
      </c>
      <c r="D74" s="464"/>
      <c r="E74" s="464"/>
      <c r="F74" s="465">
        <f t="shared" si="3"/>
        <v>34347564</v>
      </c>
      <c r="G74" s="465"/>
      <c r="H74" s="466">
        <f>F74/$F$79</f>
        <v>0.1868629764731804</v>
      </c>
      <c r="I74" s="466"/>
      <c r="J74" s="468">
        <f t="shared" ref="J74:J78" si="4">ROUND(H74,4)</f>
        <v>0.18690000000000001</v>
      </c>
    </row>
    <row r="75" spans="3:32" x14ac:dyDescent="0.3">
      <c r="C75" s="464" t="s">
        <v>23</v>
      </c>
      <c r="D75" s="464"/>
      <c r="E75" s="464"/>
      <c r="F75" s="465">
        <f t="shared" si="3"/>
        <v>27915959</v>
      </c>
      <c r="G75" s="465"/>
      <c r="H75" s="466">
        <f>F75/$F$79</f>
        <v>0.15187275551312077</v>
      </c>
      <c r="I75" s="466"/>
      <c r="J75" s="468">
        <f t="shared" si="4"/>
        <v>0.15190000000000001</v>
      </c>
    </row>
    <row r="76" spans="3:32" x14ac:dyDescent="0.3">
      <c r="C76" s="464" t="s">
        <v>24</v>
      </c>
      <c r="D76" s="464"/>
      <c r="E76" s="464"/>
      <c r="F76" s="465">
        <f t="shared" si="3"/>
        <v>7870236</v>
      </c>
      <c r="G76" s="465"/>
      <c r="H76" s="466">
        <f>F76/$F$79</f>
        <v>4.2816885777005244E-2</v>
      </c>
      <c r="I76" s="466"/>
      <c r="J76" s="468">
        <f t="shared" si="4"/>
        <v>4.2799999999999998E-2</v>
      </c>
    </row>
    <row r="77" spans="3:32" x14ac:dyDescent="0.3">
      <c r="C77" s="464" t="s">
        <v>25</v>
      </c>
      <c r="D77" s="464"/>
      <c r="E77" s="464"/>
      <c r="F77" s="465">
        <f t="shared" si="3"/>
        <v>50516741</v>
      </c>
      <c r="G77" s="465"/>
      <c r="H77" s="466">
        <f>F77/$F$79</f>
        <v>0.27482905585341505</v>
      </c>
      <c r="I77" s="466"/>
      <c r="J77" s="468">
        <f t="shared" si="4"/>
        <v>0.27479999999999999</v>
      </c>
    </row>
    <row r="78" spans="3:32" x14ac:dyDescent="0.3">
      <c r="C78" s="464" t="s">
        <v>37</v>
      </c>
      <c r="D78" s="464"/>
      <c r="E78" s="464"/>
      <c r="F78" s="465">
        <f t="shared" si="3"/>
        <v>14609914</v>
      </c>
      <c r="G78" s="465"/>
      <c r="H78" s="466">
        <f>(F78/$F$79)+0.0001</f>
        <v>7.9583133536258621E-2</v>
      </c>
      <c r="I78" s="466"/>
      <c r="J78" s="468">
        <f t="shared" si="4"/>
        <v>7.9600000000000004E-2</v>
      </c>
    </row>
    <row r="79" spans="3:32" x14ac:dyDescent="0.3">
      <c r="C79" s="464" t="s">
        <v>27</v>
      </c>
      <c r="D79" s="464"/>
      <c r="E79" s="464"/>
      <c r="F79" s="465">
        <f>SUM(F73:F78)</f>
        <v>183811500</v>
      </c>
      <c r="G79" s="465"/>
      <c r="H79" s="466">
        <f>SUM(H73:H78)</f>
        <v>1</v>
      </c>
      <c r="I79" s="466"/>
      <c r="J79" s="470">
        <f>SUM(J73:J78)</f>
        <v>0.99999999999999989</v>
      </c>
    </row>
    <row r="80" spans="3:32" x14ac:dyDescent="0.3">
      <c r="C80" s="464"/>
      <c r="D80" s="464"/>
      <c r="E80" s="464"/>
      <c r="F80" s="464"/>
      <c r="G80" s="464"/>
      <c r="H80" s="464"/>
      <c r="I80" s="464"/>
      <c r="J80" s="464"/>
    </row>
    <row r="86" spans="1:15" x14ac:dyDescent="0.3">
      <c r="F86" s="112"/>
      <c r="G86" s="112"/>
    </row>
    <row r="89" spans="1:15" x14ac:dyDescent="0.3">
      <c r="A89" s="88"/>
      <c r="C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1:15" x14ac:dyDescent="0.3">
      <c r="A90" s="88"/>
      <c r="C90" s="88"/>
      <c r="E90" s="88"/>
      <c r="F90" s="116"/>
      <c r="G90" s="116"/>
      <c r="H90" s="115"/>
      <c r="I90" s="115"/>
      <c r="J90" s="88"/>
      <c r="K90" s="88"/>
      <c r="L90" s="88"/>
      <c r="M90" s="116"/>
      <c r="N90" s="115"/>
      <c r="O90" s="88"/>
    </row>
    <row r="91" spans="1:15" x14ac:dyDescent="0.3">
      <c r="A91" s="88"/>
      <c r="C91" s="88"/>
      <c r="E91" s="88"/>
      <c r="F91" s="116"/>
      <c r="G91" s="116"/>
      <c r="H91" s="115"/>
      <c r="I91" s="115"/>
      <c r="J91" s="88"/>
      <c r="K91" s="88"/>
      <c r="L91" s="88"/>
      <c r="M91" s="116"/>
      <c r="N91" s="115"/>
      <c r="O91" s="88"/>
    </row>
    <row r="92" spans="1:15" x14ac:dyDescent="0.3">
      <c r="A92" s="88"/>
      <c r="C92" s="88"/>
      <c r="E92" s="88"/>
      <c r="F92" s="116"/>
      <c r="G92" s="116"/>
      <c r="H92" s="115"/>
      <c r="I92" s="115"/>
      <c r="J92" s="88"/>
      <c r="K92" s="88"/>
      <c r="L92" s="88"/>
      <c r="M92" s="116"/>
      <c r="N92" s="115"/>
      <c r="O92" s="88"/>
    </row>
    <row r="93" spans="1:15" x14ac:dyDescent="0.3">
      <c r="A93" s="88"/>
      <c r="C93" s="88"/>
      <c r="E93" s="88"/>
      <c r="F93" s="116"/>
      <c r="G93" s="116"/>
      <c r="H93" s="115"/>
      <c r="I93" s="115"/>
      <c r="J93" s="88"/>
      <c r="K93" s="88"/>
      <c r="L93" s="88"/>
      <c r="M93" s="116"/>
      <c r="N93" s="115"/>
      <c r="O93" s="88"/>
    </row>
    <row r="94" spans="1:15" x14ac:dyDescent="0.3">
      <c r="A94" s="88"/>
      <c r="C94" s="88"/>
      <c r="E94" s="88"/>
      <c r="F94" s="116"/>
      <c r="G94" s="116"/>
      <c r="H94" s="115"/>
      <c r="I94" s="115"/>
      <c r="J94" s="88"/>
      <c r="K94" s="88"/>
      <c r="L94" s="88"/>
      <c r="M94" s="116"/>
      <c r="N94" s="115"/>
      <c r="O94" s="88"/>
    </row>
    <row r="95" spans="1:15" x14ac:dyDescent="0.3">
      <c r="A95" s="88"/>
      <c r="C95" s="88"/>
      <c r="E95" s="88"/>
      <c r="F95" s="116"/>
      <c r="G95" s="116"/>
      <c r="H95" s="115"/>
      <c r="I95" s="115"/>
      <c r="J95" s="88"/>
      <c r="K95" s="88"/>
      <c r="L95" s="88"/>
      <c r="M95" s="116"/>
      <c r="N95" s="115"/>
      <c r="O95" s="88"/>
    </row>
    <row r="96" spans="1:15" x14ac:dyDescent="0.3">
      <c r="A96" s="88"/>
      <c r="C96" s="88"/>
      <c r="E96" s="88"/>
      <c r="F96" s="116"/>
      <c r="G96" s="116"/>
      <c r="H96" s="88"/>
      <c r="I96" s="88"/>
      <c r="J96" s="88"/>
      <c r="K96" s="88"/>
      <c r="L96" s="88"/>
      <c r="M96" s="116"/>
      <c r="N96" s="88"/>
      <c r="O96" s="88"/>
    </row>
    <row r="97" spans="1:15" x14ac:dyDescent="0.3">
      <c r="A97" s="88"/>
      <c r="C97" s="88"/>
      <c r="E97" s="88"/>
      <c r="F97" s="116"/>
      <c r="G97" s="116"/>
      <c r="H97" s="115"/>
      <c r="I97" s="115"/>
      <c r="J97" s="88"/>
      <c r="K97" s="88"/>
      <c r="L97" s="88"/>
      <c r="M97" s="116"/>
      <c r="N97" s="115"/>
      <c r="O97" s="88"/>
    </row>
    <row r="98" spans="1:15" x14ac:dyDescent="0.3">
      <c r="A98" s="88"/>
      <c r="C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</row>
    <row r="99" spans="1:15" x14ac:dyDescent="0.3">
      <c r="A99" s="88"/>
      <c r="C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</row>
    <row r="100" spans="1:15" x14ac:dyDescent="0.3">
      <c r="A100" s="88"/>
      <c r="C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</row>
    <row r="101" spans="1:15" x14ac:dyDescent="0.3">
      <c r="A101" s="88"/>
      <c r="C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</row>
    <row r="102" spans="1:15" x14ac:dyDescent="0.3">
      <c r="A102" s="88"/>
      <c r="B102" s="84" t="s">
        <v>28</v>
      </c>
      <c r="C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</row>
    <row r="103" spans="1:15" x14ac:dyDescent="0.3">
      <c r="A103" s="88"/>
      <c r="C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</row>
    <row r="104" spans="1:15" x14ac:dyDescent="0.3">
      <c r="A104" s="88"/>
      <c r="C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</row>
    <row r="105" spans="1:15" x14ac:dyDescent="0.3">
      <c r="A105" s="88"/>
      <c r="C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</row>
    <row r="106" spans="1:15" x14ac:dyDescent="0.3">
      <c r="A106" s="88"/>
      <c r="C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</row>
    <row r="107" spans="1:15" x14ac:dyDescent="0.3">
      <c r="A107" s="88"/>
      <c r="C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</row>
    <row r="108" spans="1:15" x14ac:dyDescent="0.3">
      <c r="A108" s="88"/>
      <c r="C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</row>
    <row r="129" hidden="1" x14ac:dyDescent="0.3"/>
    <row r="176" spans="32:32" x14ac:dyDescent="0.3">
      <c r="AF176" s="82">
        <v>97696</v>
      </c>
    </row>
    <row r="178" spans="2:2" x14ac:dyDescent="0.3">
      <c r="B178" s="84" t="s">
        <v>29</v>
      </c>
    </row>
  </sheetData>
  <printOptions horizontalCentered="1"/>
  <pageMargins left="0.3" right="0.3" top="0.5" bottom="0.5" header="0.5" footer="0.5"/>
  <pageSetup scale="57" orientation="portrait" r:id="rId1"/>
  <headerFooter alignWithMargins="0"/>
  <ignoredErrors>
    <ignoredError sqref="F66 F68 H61:H68 J61:J68" evalError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181"/>
  <sheetViews>
    <sheetView showOutlineSymbols="0" view="pageBreakPreview" zoomScale="60" zoomScaleNormal="100" workbookViewId="0">
      <selection activeCell="BA7" sqref="BA7"/>
    </sheetView>
  </sheetViews>
  <sheetFormatPr defaultColWidth="9.6640625" defaultRowHeight="22.5" x14ac:dyDescent="0.35"/>
  <cols>
    <col min="1" max="1" width="39.77734375" style="117" customWidth="1"/>
    <col min="2" max="2" width="15.109375" style="117" hidden="1" customWidth="1"/>
    <col min="3" max="3" width="14.21875" style="117" hidden="1" customWidth="1"/>
    <col min="4" max="4" width="15.109375" style="117" hidden="1" customWidth="1"/>
    <col min="5" max="5" width="14.5546875" style="117" hidden="1" customWidth="1"/>
    <col min="6" max="6" width="15.109375" style="117" hidden="1" customWidth="1"/>
    <col min="7" max="7" width="14.5546875" style="117" hidden="1" customWidth="1"/>
    <col min="8" max="8" width="15.109375" style="117" hidden="1" customWidth="1"/>
    <col min="9" max="9" width="14.21875" style="117" hidden="1" customWidth="1"/>
    <col min="10" max="10" width="2" style="127" customWidth="1"/>
    <col min="11" max="11" width="25.77734375" style="117" hidden="1" customWidth="1"/>
    <col min="12" max="12" width="2" style="127" hidden="1" customWidth="1"/>
    <col min="13" max="13" width="18.109375" style="117" hidden="1" customWidth="1"/>
    <col min="14" max="14" width="2" style="127" hidden="1" customWidth="1"/>
    <col min="15" max="15" width="18.21875" style="117" hidden="1" customWidth="1"/>
    <col min="16" max="16" width="2" style="127" hidden="1" customWidth="1"/>
    <col min="17" max="17" width="17.33203125" style="117" hidden="1" customWidth="1"/>
    <col min="18" max="18" width="2" style="127" hidden="1" customWidth="1"/>
    <col min="19" max="19" width="18.21875" style="117" hidden="1" customWidth="1"/>
    <col min="20" max="20" width="2" style="117" hidden="1" customWidth="1"/>
    <col min="21" max="21" width="18.21875" style="117" hidden="1" customWidth="1"/>
    <col min="22" max="22" width="2" style="117" hidden="1" customWidth="1"/>
    <col min="23" max="23" width="18.21875" style="117" hidden="1" customWidth="1"/>
    <col min="24" max="24" width="2" style="117" hidden="1" customWidth="1"/>
    <col min="25" max="25" width="18.21875" style="117" hidden="1" customWidth="1"/>
    <col min="26" max="26" width="2" style="117" hidden="1" customWidth="1"/>
    <col min="27" max="27" width="18.21875" style="117" hidden="1" customWidth="1"/>
    <col min="28" max="28" width="2" style="117" hidden="1" customWidth="1"/>
    <col min="29" max="29" width="18.21875" style="117" hidden="1" customWidth="1"/>
    <col min="30" max="30" width="2" style="117" hidden="1" customWidth="1"/>
    <col min="31" max="31" width="18.21875" style="117" hidden="1" customWidth="1"/>
    <col min="32" max="32" width="2" style="117" hidden="1" customWidth="1"/>
    <col min="33" max="33" width="18.21875" style="117" hidden="1" customWidth="1"/>
    <col min="34" max="34" width="2" style="117" hidden="1" customWidth="1"/>
    <col min="35" max="35" width="18.21875" style="117" hidden="1" customWidth="1"/>
    <col min="36" max="36" width="2" style="117" hidden="1" customWidth="1"/>
    <col min="37" max="37" width="18.21875" style="117" hidden="1" customWidth="1"/>
    <col min="38" max="38" width="2" style="117" hidden="1" customWidth="1"/>
    <col min="39" max="39" width="18.21875" style="117" hidden="1" customWidth="1"/>
    <col min="40" max="40" width="2" style="117" hidden="1" customWidth="1"/>
    <col min="41" max="41" width="18.21875" style="117" hidden="1" customWidth="1"/>
    <col min="42" max="42" width="2" style="117" hidden="1" customWidth="1"/>
    <col min="43" max="43" width="17.6640625" style="117" hidden="1" customWidth="1"/>
    <col min="44" max="44" width="2" style="117" hidden="1" customWidth="1"/>
    <col min="45" max="45" width="17.6640625" style="117" hidden="1" customWidth="1"/>
    <col min="46" max="46" width="2" style="117" hidden="1" customWidth="1"/>
    <col min="47" max="47" width="17.6640625" style="117" hidden="1" customWidth="1"/>
    <col min="48" max="48" width="2" style="117" hidden="1" customWidth="1"/>
    <col min="49" max="49" width="17.6640625" style="117" customWidth="1"/>
    <col min="50" max="50" width="2" style="117" customWidth="1"/>
    <col min="51" max="51" width="17.6640625" style="117" customWidth="1"/>
    <col min="52" max="52" width="2" style="117" customWidth="1"/>
    <col min="53" max="53" width="17.6640625" style="117" customWidth="1"/>
    <col min="54" max="54" width="2" style="117" customWidth="1"/>
    <col min="55" max="55" width="17.6640625" style="117" customWidth="1"/>
    <col min="56" max="56" width="2" style="117" customWidth="1"/>
    <col min="57" max="57" width="17.6640625" style="117" customWidth="1"/>
    <col min="58" max="16384" width="9.6640625" style="117"/>
  </cols>
  <sheetData>
    <row r="1" spans="1:57" ht="39.75" x14ac:dyDescent="0.5"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8"/>
      <c r="AT1" s="458"/>
      <c r="AU1" s="458"/>
      <c r="AV1" s="458"/>
      <c r="AW1" s="458"/>
      <c r="AX1" s="458"/>
      <c r="AY1" s="406" t="s">
        <v>5</v>
      </c>
      <c r="AZ1" s="458"/>
      <c r="BA1" s="458"/>
      <c r="BB1" s="458"/>
      <c r="BC1" s="458"/>
      <c r="BD1" s="458"/>
      <c r="BE1" s="458"/>
    </row>
    <row r="2" spans="1:57" ht="34.5" x14ac:dyDescent="0.45"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07" t="s">
        <v>6</v>
      </c>
      <c r="AZ2" s="459"/>
      <c r="BA2" s="459"/>
      <c r="BB2" s="459"/>
      <c r="BC2" s="459"/>
      <c r="BD2" s="459"/>
      <c r="BE2" s="459"/>
    </row>
    <row r="3" spans="1:57" ht="30.75" x14ac:dyDescent="0.4"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08" t="s">
        <v>38</v>
      </c>
      <c r="AZ3" s="460"/>
      <c r="BA3" s="460"/>
      <c r="BB3" s="460"/>
      <c r="BC3" s="460"/>
      <c r="BD3" s="460"/>
      <c r="BE3" s="460"/>
    </row>
    <row r="4" spans="1:57" s="121" customFormat="1" ht="27" customHeight="1" x14ac:dyDescent="0.35">
      <c r="A4" s="118"/>
      <c r="B4" s="119"/>
      <c r="C4" s="119"/>
      <c r="D4" s="119"/>
      <c r="E4" s="119"/>
      <c r="F4" s="118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120"/>
    </row>
    <row r="5" spans="1:57" s="122" customFormat="1" ht="27" x14ac:dyDescent="0.35"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461"/>
      <c r="AP5" s="461"/>
      <c r="AQ5" s="461"/>
      <c r="AR5" s="461"/>
      <c r="AS5" s="461"/>
      <c r="AT5" s="461"/>
      <c r="AU5" s="461"/>
      <c r="AV5" s="461"/>
      <c r="AW5" s="461"/>
      <c r="AX5" s="461"/>
      <c r="AY5" s="409" t="s">
        <v>39</v>
      </c>
      <c r="AZ5" s="461"/>
      <c r="BA5" s="461"/>
      <c r="BB5" s="461"/>
      <c r="BC5" s="461"/>
      <c r="BD5" s="461"/>
      <c r="BE5" s="461"/>
    </row>
    <row r="6" spans="1:57" s="122" customFormat="1" ht="27" customHeight="1" x14ac:dyDescent="0.3">
      <c r="A6" s="118"/>
      <c r="B6" s="119"/>
      <c r="C6" s="119"/>
      <c r="D6" s="119"/>
      <c r="E6" s="119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23"/>
      <c r="U6" s="123"/>
    </row>
    <row r="7" spans="1:57" s="122" customFormat="1" ht="27" customHeight="1" x14ac:dyDescent="0.3">
      <c r="A7" s="118"/>
      <c r="B7" s="119"/>
      <c r="C7" s="119"/>
      <c r="D7" s="119"/>
      <c r="E7" s="119"/>
      <c r="F7" s="118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3"/>
      <c r="U7" s="123"/>
    </row>
    <row r="8" spans="1:57" s="122" customFormat="1" ht="27" customHeight="1" x14ac:dyDescent="0.3">
      <c r="A8" s="118"/>
      <c r="B8" s="119"/>
      <c r="C8" s="119"/>
      <c r="D8" s="119"/>
      <c r="E8" s="119"/>
      <c r="F8" s="118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3"/>
      <c r="U8" s="123"/>
      <c r="AS8" s="124"/>
    </row>
    <row r="9" spans="1:57" ht="24.95" customHeight="1" x14ac:dyDescent="0.35">
      <c r="A9" s="125"/>
      <c r="B9" s="126" t="s">
        <v>40</v>
      </c>
      <c r="C9" s="127"/>
      <c r="D9" s="126" t="s">
        <v>41</v>
      </c>
      <c r="E9" s="127"/>
      <c r="F9" s="126" t="s">
        <v>42</v>
      </c>
      <c r="G9" s="127"/>
      <c r="H9" s="126" t="s">
        <v>43</v>
      </c>
      <c r="I9" s="127"/>
      <c r="J9" s="126"/>
      <c r="K9" s="126" t="s">
        <v>44</v>
      </c>
      <c r="L9" s="126"/>
      <c r="M9" s="127"/>
      <c r="N9" s="126"/>
      <c r="O9" s="126" t="s">
        <v>45</v>
      </c>
      <c r="P9" s="126"/>
      <c r="Q9" s="127"/>
      <c r="R9" s="126"/>
      <c r="S9" s="126" t="s">
        <v>46</v>
      </c>
      <c r="T9" s="128"/>
      <c r="U9" s="128"/>
      <c r="Y9" s="126" t="s">
        <v>47</v>
      </c>
      <c r="AC9" s="129" t="s">
        <v>48</v>
      </c>
      <c r="AE9" s="130"/>
      <c r="AG9" s="129" t="s">
        <v>49</v>
      </c>
      <c r="AH9" s="130"/>
      <c r="AI9" s="130"/>
      <c r="AK9" s="129" t="s">
        <v>50</v>
      </c>
      <c r="AO9" s="129" t="s">
        <v>51</v>
      </c>
      <c r="AS9" s="129" t="s">
        <v>52</v>
      </c>
      <c r="AW9" s="129" t="s">
        <v>53</v>
      </c>
      <c r="BA9" s="129" t="s">
        <v>54</v>
      </c>
    </row>
    <row r="10" spans="1:57" ht="24.95" customHeight="1" x14ac:dyDescent="0.35">
      <c r="B10" s="126" t="s">
        <v>55</v>
      </c>
      <c r="C10" s="126" t="s">
        <v>40</v>
      </c>
      <c r="D10" s="126" t="s">
        <v>55</v>
      </c>
      <c r="E10" s="126" t="s">
        <v>41</v>
      </c>
      <c r="F10" s="125"/>
      <c r="G10" s="126" t="s">
        <v>42</v>
      </c>
      <c r="H10" s="126" t="s">
        <v>55</v>
      </c>
      <c r="I10" s="126" t="s">
        <v>43</v>
      </c>
      <c r="J10" s="126"/>
      <c r="K10" s="126" t="s">
        <v>55</v>
      </c>
      <c r="L10" s="126"/>
      <c r="M10" s="126" t="s">
        <v>44</v>
      </c>
      <c r="N10" s="126"/>
      <c r="O10" s="126" t="s">
        <v>55</v>
      </c>
      <c r="P10" s="126"/>
      <c r="Q10" s="126" t="s">
        <v>45</v>
      </c>
      <c r="R10" s="126"/>
      <c r="S10" s="131" t="s">
        <v>55</v>
      </c>
      <c r="T10" s="128"/>
      <c r="U10" s="126" t="s">
        <v>46</v>
      </c>
      <c r="W10" s="129" t="s">
        <v>56</v>
      </c>
      <c r="Y10" s="131" t="s">
        <v>55</v>
      </c>
      <c r="AA10" s="129" t="s">
        <v>47</v>
      </c>
      <c r="AB10" s="130"/>
      <c r="AC10" s="131" t="s">
        <v>55</v>
      </c>
      <c r="AE10" s="129" t="s">
        <v>48</v>
      </c>
      <c r="AG10" s="131" t="s">
        <v>55</v>
      </c>
      <c r="AH10" s="129"/>
      <c r="AI10" s="129" t="s">
        <v>49</v>
      </c>
      <c r="AK10" s="131" t="s">
        <v>55</v>
      </c>
      <c r="AM10" s="129" t="s">
        <v>50</v>
      </c>
      <c r="AO10" s="131" t="s">
        <v>55</v>
      </c>
      <c r="AQ10" s="129" t="s">
        <v>51</v>
      </c>
      <c r="AS10" s="131" t="s">
        <v>55</v>
      </c>
      <c r="AU10" s="129" t="s">
        <v>52</v>
      </c>
      <c r="AW10" s="131" t="s">
        <v>55</v>
      </c>
      <c r="AY10" s="129" t="s">
        <v>53</v>
      </c>
      <c r="BA10" s="131" t="s">
        <v>55</v>
      </c>
      <c r="BC10" s="129" t="s">
        <v>54</v>
      </c>
      <c r="BE10" s="129" t="s">
        <v>57</v>
      </c>
    </row>
    <row r="11" spans="1:57" ht="24.95" customHeight="1" thickBot="1" x14ac:dyDescent="0.4">
      <c r="A11" s="132" t="s">
        <v>58</v>
      </c>
      <c r="B11" s="133" t="s">
        <v>59</v>
      </c>
      <c r="C11" s="133" t="s">
        <v>60</v>
      </c>
      <c r="D11" s="133" t="s">
        <v>59</v>
      </c>
      <c r="E11" s="133" t="s">
        <v>60</v>
      </c>
      <c r="F11" s="133" t="s">
        <v>59</v>
      </c>
      <c r="G11" s="133" t="s">
        <v>60</v>
      </c>
      <c r="H11" s="133" t="s">
        <v>59</v>
      </c>
      <c r="I11" s="133" t="s">
        <v>60</v>
      </c>
      <c r="J11" s="126"/>
      <c r="K11" s="133" t="s">
        <v>59</v>
      </c>
      <c r="L11" s="126"/>
      <c r="M11" s="133" t="s">
        <v>60</v>
      </c>
      <c r="N11" s="126"/>
      <c r="O11" s="133" t="s">
        <v>59</v>
      </c>
      <c r="P11" s="126"/>
      <c r="Q11" s="133" t="s">
        <v>61</v>
      </c>
      <c r="R11" s="126"/>
      <c r="S11" s="133" t="s">
        <v>59</v>
      </c>
      <c r="T11" s="128"/>
      <c r="U11" s="133" t="s">
        <v>62</v>
      </c>
      <c r="W11" s="134" t="s">
        <v>61</v>
      </c>
      <c r="Y11" s="133" t="s">
        <v>59</v>
      </c>
      <c r="AA11" s="134" t="s">
        <v>61</v>
      </c>
      <c r="AB11" s="130"/>
      <c r="AC11" s="133" t="s">
        <v>59</v>
      </c>
      <c r="AE11" s="134" t="s">
        <v>61</v>
      </c>
      <c r="AG11" s="134" t="s">
        <v>59</v>
      </c>
      <c r="AH11" s="129"/>
      <c r="AI11" s="134" t="s">
        <v>61</v>
      </c>
      <c r="AK11" s="134" t="s">
        <v>59</v>
      </c>
      <c r="AM11" s="134" t="s">
        <v>61</v>
      </c>
      <c r="AO11" s="134" t="s">
        <v>59</v>
      </c>
      <c r="AQ11" s="134" t="s">
        <v>61</v>
      </c>
      <c r="AS11" s="134" t="s">
        <v>59</v>
      </c>
      <c r="AU11" s="134" t="s">
        <v>61</v>
      </c>
      <c r="AW11" s="134" t="s">
        <v>59</v>
      </c>
      <c r="AY11" s="134" t="s">
        <v>61</v>
      </c>
      <c r="BA11" s="134" t="s">
        <v>59</v>
      </c>
      <c r="BC11" s="134" t="s">
        <v>62</v>
      </c>
      <c r="BE11" s="134" t="s">
        <v>55</v>
      </c>
    </row>
    <row r="12" spans="1:57" ht="24.95" customHeight="1" x14ac:dyDescent="0.35">
      <c r="A12" s="13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8"/>
      <c r="U12" s="128"/>
      <c r="W12" s="130"/>
      <c r="AA12" s="130"/>
      <c r="AB12" s="130"/>
      <c r="AC12" s="130"/>
      <c r="AG12" s="130"/>
      <c r="AH12" s="130"/>
      <c r="AI12" s="130"/>
      <c r="AO12" s="130"/>
      <c r="AQ12" s="130"/>
      <c r="AS12" s="130"/>
      <c r="AY12" s="130"/>
      <c r="BC12" s="130"/>
    </row>
    <row r="13" spans="1:57" ht="24.95" customHeight="1" x14ac:dyDescent="0.35">
      <c r="A13" s="12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28"/>
      <c r="U13" s="128"/>
      <c r="W13" s="130"/>
      <c r="AA13" s="130"/>
      <c r="AB13" s="130"/>
      <c r="AC13" s="130"/>
      <c r="AG13" s="130"/>
      <c r="AH13" s="130"/>
      <c r="AI13" s="130"/>
      <c r="AK13" s="130"/>
      <c r="AO13" s="130"/>
      <c r="AQ13" s="130"/>
      <c r="AS13" s="130"/>
      <c r="AY13" s="130"/>
      <c r="BC13" s="130"/>
    </row>
    <row r="14" spans="1:57" s="130" customFormat="1" ht="24.95" customHeight="1" x14ac:dyDescent="0.35">
      <c r="A14" s="137" t="s">
        <v>21</v>
      </c>
      <c r="B14" s="138">
        <v>24173664</v>
      </c>
      <c r="C14" s="138">
        <v>24128754</v>
      </c>
      <c r="D14" s="138">
        <v>24365755</v>
      </c>
      <c r="E14" s="138">
        <v>24945029</v>
      </c>
      <c r="F14" s="138">
        <v>29829436</v>
      </c>
      <c r="G14" s="138">
        <v>29972196</v>
      </c>
      <c r="H14" s="138">
        <f>'[2]Rev 2016 Detail Tuit &amp; Fees '!O36</f>
        <v>30182226</v>
      </c>
      <c r="I14" s="138">
        <v>30311961</v>
      </c>
      <c r="J14" s="139"/>
      <c r="K14" s="138">
        <f>'[2]Rev 2016 Detail Tuit &amp; Fees '!P36</f>
        <v>31589589</v>
      </c>
      <c r="L14" s="139"/>
      <c r="M14" s="138">
        <v>25716472</v>
      </c>
      <c r="N14" s="139"/>
      <c r="O14" s="138">
        <f>'[2]Rev 2016 Detail Tuit &amp; Fees '!R36</f>
        <v>31664987</v>
      </c>
      <c r="P14" s="139"/>
      <c r="Q14" s="138">
        <v>25812238</v>
      </c>
      <c r="R14" s="139"/>
      <c r="S14" s="138">
        <f>'[2]Rev 2016 Detail Tuit &amp; Fees '!T36</f>
        <v>36907393</v>
      </c>
      <c r="T14" s="140"/>
      <c r="U14" s="138"/>
      <c r="W14" s="138">
        <v>29095388</v>
      </c>
      <c r="Y14" s="138">
        <f>'[2]Rev 2016 Detail Tuit &amp; Fees '!V36</f>
        <v>36294969</v>
      </c>
      <c r="AA14" s="138">
        <v>36445088</v>
      </c>
      <c r="AC14" s="138">
        <f>'[2]Rev 2016 Detail Tuit &amp; Fees '!X36</f>
        <v>37017673</v>
      </c>
      <c r="AE14" s="138">
        <v>37017673</v>
      </c>
      <c r="AF14" s="130">
        <v>38583036</v>
      </c>
      <c r="AG14" s="138">
        <f>'[2]Rev 2016 Detail Tuit &amp; Fees '!Z36</f>
        <v>38977830</v>
      </c>
      <c r="AH14" s="139"/>
      <c r="AI14" s="138">
        <v>38977829</v>
      </c>
      <c r="AK14" s="138">
        <f>'[2]Rev 2016 Detail Tuit &amp; Fees '!AB36</f>
        <v>42168301</v>
      </c>
      <c r="AM14" s="138">
        <v>42301453</v>
      </c>
      <c r="AO14" s="138">
        <f>'[2]Rev 2016 Detail Tuit &amp; Fees '!AD36</f>
        <v>42661321</v>
      </c>
      <c r="AQ14" s="138">
        <v>42465045</v>
      </c>
      <c r="AS14" s="138">
        <f>'[2]Rev 2016 Detail Tuit &amp; Fees '!AF36</f>
        <v>45613017</v>
      </c>
      <c r="AU14" s="138">
        <v>46537235</v>
      </c>
      <c r="AW14" s="138">
        <f>'[2]Rev 2016 Detail Tuit &amp; Fees '!AH36</f>
        <v>44781692</v>
      </c>
      <c r="AY14" s="138">
        <v>45315830</v>
      </c>
      <c r="BA14" s="138">
        <f>'[2]Rev 2016 Detail Tuit &amp; Fees '!AJ36</f>
        <v>48450491</v>
      </c>
      <c r="BC14" s="138">
        <v>48464157</v>
      </c>
      <c r="BE14" s="138">
        <f>'[2]Rev 2016 Detail Tuit &amp; Fees '!AL36</f>
        <v>48551086</v>
      </c>
    </row>
    <row r="15" spans="1:57" s="130" customFormat="1" ht="24.95" customHeight="1" x14ac:dyDescent="0.35">
      <c r="A15" s="137"/>
      <c r="B15" s="141"/>
      <c r="C15" s="141"/>
      <c r="D15" s="141"/>
      <c r="E15" s="141"/>
      <c r="F15" s="141"/>
      <c r="G15" s="141"/>
      <c r="H15" s="141"/>
      <c r="I15" s="141"/>
      <c r="J15" s="142"/>
      <c r="K15" s="141"/>
      <c r="L15" s="142"/>
      <c r="M15" s="141"/>
      <c r="N15" s="142"/>
      <c r="O15" s="141"/>
      <c r="P15" s="142"/>
      <c r="Q15" s="141"/>
      <c r="R15" s="142"/>
      <c r="S15" s="141"/>
      <c r="T15" s="140"/>
      <c r="U15" s="141"/>
      <c r="W15" s="141"/>
      <c r="Y15" s="141"/>
      <c r="AA15" s="141"/>
      <c r="AC15" s="141"/>
      <c r="AE15" s="141"/>
      <c r="AG15" s="141"/>
      <c r="AH15" s="142"/>
      <c r="AI15" s="141"/>
      <c r="AK15" s="141"/>
      <c r="AM15" s="141"/>
      <c r="AO15" s="141"/>
      <c r="AQ15" s="141"/>
      <c r="AS15" s="141"/>
      <c r="AU15" s="141"/>
      <c r="AW15" s="141"/>
      <c r="AY15" s="141"/>
      <c r="BA15" s="141"/>
      <c r="BC15" s="141"/>
      <c r="BE15" s="141"/>
    </row>
    <row r="16" spans="1:57" s="130" customFormat="1" ht="24.95" customHeight="1" x14ac:dyDescent="0.35">
      <c r="A16" s="137" t="s">
        <v>22</v>
      </c>
      <c r="B16" s="138">
        <v>14726145.279999999</v>
      </c>
      <c r="C16" s="138">
        <v>16741124</v>
      </c>
      <c r="D16" s="141">
        <v>18334464</v>
      </c>
      <c r="E16" s="141">
        <f>22148283-2599837+2759</f>
        <v>19551205</v>
      </c>
      <c r="F16" s="141">
        <v>19626225</v>
      </c>
      <c r="G16" s="141">
        <f>22706877-2529203</f>
        <v>20177674</v>
      </c>
      <c r="H16" s="141">
        <f>'[2]Rev 2016 Detail Tuit &amp; Fees '!O83</f>
        <v>20015422.66</v>
      </c>
      <c r="I16" s="141">
        <f>24807462-3748801</f>
        <v>21058661</v>
      </c>
      <c r="J16" s="142"/>
      <c r="K16" s="141">
        <f>'[2]Rev 2016 Detail Tuit &amp; Fees '!P83</f>
        <v>21401259.18</v>
      </c>
      <c r="L16" s="142"/>
      <c r="M16" s="141">
        <v>20930067</v>
      </c>
      <c r="N16" s="142"/>
      <c r="O16" s="141">
        <f>'[2]Rev 2016 Detail Tuit &amp; Fees '!R83</f>
        <v>23655415.520399999</v>
      </c>
      <c r="P16" s="142"/>
      <c r="Q16" s="141">
        <v>23139724</v>
      </c>
      <c r="R16" s="142"/>
      <c r="S16" s="141">
        <f>'[2]Rev 2016 Detail Tuit &amp; Fees '!T83</f>
        <v>28449155.030000001</v>
      </c>
      <c r="T16" s="140"/>
      <c r="U16" s="141"/>
      <c r="W16" s="141">
        <v>30320978</v>
      </c>
      <c r="Y16" s="141">
        <f>'[2]Rev 2016 Detail Tuit &amp; Fees '!V83</f>
        <v>33055139.522259407</v>
      </c>
      <c r="AA16" s="141">
        <v>31415953</v>
      </c>
      <c r="AC16" s="141">
        <f>'[2]Rev 2016 Detail Tuit &amp; Fees '!X83</f>
        <v>32870479</v>
      </c>
      <c r="AE16" s="141">
        <v>30947591</v>
      </c>
      <c r="AG16" s="141">
        <f>'[2]Rev 2016 Detail Tuit &amp; Fees '!Z83</f>
        <v>32366209</v>
      </c>
      <c r="AH16" s="142"/>
      <c r="AI16" s="141">
        <v>30799598</v>
      </c>
      <c r="AK16" s="141">
        <f>'[2]Rev 2016 Detail Tuit &amp; Fees '!AB83</f>
        <v>30983297</v>
      </c>
      <c r="AM16" s="141">
        <v>29268756</v>
      </c>
      <c r="AO16" s="141">
        <f>'[2]Rev 2016 Detail Tuit &amp; Fees '!AD83</f>
        <v>30671130</v>
      </c>
      <c r="AQ16" s="141">
        <v>29188534</v>
      </c>
      <c r="AS16" s="141">
        <v>31581385</v>
      </c>
      <c r="AU16" s="141">
        <v>29275005</v>
      </c>
      <c r="AW16" s="141">
        <f>'[2]Rev 2016 Detail Tuit &amp; Fees '!AH83</f>
        <v>32842757</v>
      </c>
      <c r="AY16" s="141">
        <v>30162469</v>
      </c>
      <c r="BA16" s="141">
        <f>'[2]Rev 2016 Detail Tuit &amp; Fees '!AJ83</f>
        <v>33653172</v>
      </c>
      <c r="BC16" s="141">
        <v>32653587</v>
      </c>
      <c r="BE16" s="141">
        <f>'[2]Rev 2016 Detail Tuit &amp; Fees '!AL83</f>
        <v>34347564</v>
      </c>
    </row>
    <row r="17" spans="1:57" s="130" customFormat="1" ht="24.95" customHeight="1" x14ac:dyDescent="0.35">
      <c r="A17" s="137"/>
      <c r="B17" s="141"/>
      <c r="C17" s="141"/>
      <c r="D17" s="141"/>
      <c r="E17" s="141"/>
      <c r="F17" s="141"/>
      <c r="G17" s="141"/>
      <c r="H17" s="141"/>
      <c r="I17" s="141"/>
      <c r="J17" s="142"/>
      <c r="K17" s="141"/>
      <c r="L17" s="142"/>
      <c r="M17" s="141"/>
      <c r="N17" s="142"/>
      <c r="O17" s="141"/>
      <c r="P17" s="142"/>
      <c r="Q17" s="141"/>
      <c r="R17" s="142"/>
      <c r="S17" s="141"/>
      <c r="T17" s="140"/>
      <c r="U17" s="141"/>
      <c r="W17" s="141"/>
      <c r="Y17" s="141"/>
      <c r="AA17" s="141"/>
      <c r="AC17" s="141"/>
      <c r="AE17" s="141"/>
      <c r="AG17" s="141"/>
      <c r="AH17" s="142"/>
      <c r="AI17" s="141"/>
      <c r="AK17" s="141"/>
      <c r="AM17" s="141"/>
      <c r="AO17" s="141"/>
      <c r="AQ17" s="141"/>
      <c r="AS17" s="141"/>
      <c r="AU17" s="141"/>
      <c r="AW17" s="141"/>
      <c r="AY17" s="141"/>
      <c r="BA17" s="141"/>
      <c r="BC17" s="141"/>
      <c r="BE17" s="141"/>
    </row>
    <row r="18" spans="1:57" s="130" customFormat="1" ht="24.95" customHeight="1" x14ac:dyDescent="0.35">
      <c r="A18" s="137" t="s">
        <v>23</v>
      </c>
      <c r="B18" s="138">
        <v>3316714</v>
      </c>
      <c r="C18" s="138">
        <v>4158722</v>
      </c>
      <c r="D18" s="141">
        <v>4382225</v>
      </c>
      <c r="E18" s="141">
        <v>5311652</v>
      </c>
      <c r="F18" s="141">
        <v>6877165</v>
      </c>
      <c r="G18" s="141">
        <v>7852953</v>
      </c>
      <c r="H18" s="141">
        <f>'[2]Rev 2016 Detail Tuit &amp; Fees '!O155</f>
        <v>7331805</v>
      </c>
      <c r="I18" s="141">
        <v>8772325</v>
      </c>
      <c r="J18" s="142"/>
      <c r="K18" s="141">
        <f>'[2]Rev 2016 Detail Tuit &amp; Fees '!P155</f>
        <v>8788089</v>
      </c>
      <c r="L18" s="142"/>
      <c r="M18" s="141">
        <v>8857189</v>
      </c>
      <c r="N18" s="142"/>
      <c r="O18" s="141">
        <f>'[2]Rev 2016 Detail Tuit &amp; Fees '!R155</f>
        <v>12373947</v>
      </c>
      <c r="P18" s="142"/>
      <c r="Q18" s="141">
        <v>12708672</v>
      </c>
      <c r="R18" s="142"/>
      <c r="S18" s="141">
        <f>'[2]Rev 2016 Detail Tuit &amp; Fees '!T155</f>
        <v>15617715</v>
      </c>
      <c r="T18" s="140"/>
      <c r="U18" s="141"/>
      <c r="W18" s="141">
        <v>17893924</v>
      </c>
      <c r="Y18" s="141">
        <f>'[2]Rev 2016 Detail Tuit &amp; Fees '!V155</f>
        <v>23237356</v>
      </c>
      <c r="AA18" s="141">
        <v>22834456</v>
      </c>
      <c r="AC18" s="141">
        <f>'[2]Rev 2016 Detail Tuit &amp; Fees '!X155</f>
        <v>25799226</v>
      </c>
      <c r="AE18" s="141">
        <v>26125131</v>
      </c>
      <c r="AG18" s="141">
        <f>'[2]Rev 2016 Detail Tuit &amp; Fees '!Z155</f>
        <v>24982373</v>
      </c>
      <c r="AH18" s="142"/>
      <c r="AI18" s="141">
        <v>25119458</v>
      </c>
      <c r="AK18" s="141">
        <f>'[2]Rev 2016 Detail Tuit &amp; Fees '!AB155</f>
        <v>25469210</v>
      </c>
      <c r="AM18" s="141">
        <v>25653095</v>
      </c>
      <c r="AO18" s="141">
        <f>'[2]Rev 2016 Detail Tuit &amp; Fees '!AD155</f>
        <v>25600496</v>
      </c>
      <c r="AQ18" s="141">
        <v>25744472</v>
      </c>
      <c r="AS18" s="141">
        <v>25559344</v>
      </c>
      <c r="AU18" s="141">
        <v>26161813</v>
      </c>
      <c r="AW18" s="141">
        <f>'[2]Rev 2016 Detail Tuit &amp; Fees '!AH155</f>
        <v>27084995</v>
      </c>
      <c r="AY18" s="141">
        <v>27844621</v>
      </c>
      <c r="BA18" s="141">
        <f>'[2]Rev 2016 Detail Tuit &amp; Fees '!AJ155</f>
        <v>27669015</v>
      </c>
      <c r="BC18" s="141">
        <v>28313754</v>
      </c>
      <c r="BE18" s="141">
        <f>'[2]Rev 2016 Detail Tuit &amp; Fees '!AL155</f>
        <v>27915959</v>
      </c>
    </row>
    <row r="19" spans="1:57" s="130" customFormat="1" ht="24.95" customHeight="1" x14ac:dyDescent="0.35">
      <c r="A19" s="137"/>
      <c r="B19" s="141"/>
      <c r="C19" s="141"/>
      <c r="D19" s="141"/>
      <c r="E19" s="141"/>
      <c r="F19" s="141"/>
      <c r="G19" s="141"/>
      <c r="H19" s="141"/>
      <c r="I19" s="141"/>
      <c r="J19" s="142"/>
      <c r="K19" s="141"/>
      <c r="L19" s="142"/>
      <c r="M19" s="141"/>
      <c r="N19" s="142"/>
      <c r="O19" s="141"/>
      <c r="P19" s="142"/>
      <c r="Q19" s="141"/>
      <c r="R19" s="142"/>
      <c r="S19" s="141"/>
      <c r="T19" s="140"/>
      <c r="U19" s="141"/>
      <c r="W19" s="141"/>
      <c r="Y19" s="141"/>
      <c r="AA19" s="141"/>
      <c r="AC19" s="141"/>
      <c r="AE19" s="141"/>
      <c r="AG19" s="141"/>
      <c r="AH19" s="142"/>
      <c r="AI19" s="141"/>
      <c r="AK19" s="141"/>
      <c r="AM19" s="141"/>
      <c r="AO19" s="141"/>
      <c r="AQ19" s="141"/>
      <c r="AS19" s="141"/>
      <c r="AU19" s="141"/>
      <c r="AW19" s="141"/>
      <c r="AY19" s="141"/>
      <c r="BA19" s="141"/>
      <c r="BC19" s="141"/>
      <c r="BE19" s="141"/>
    </row>
    <row r="20" spans="1:57" s="130" customFormat="1" ht="24.95" customHeight="1" x14ac:dyDescent="0.35">
      <c r="A20" s="137" t="s">
        <v>24</v>
      </c>
      <c r="B20" s="138">
        <v>1465309</v>
      </c>
      <c r="C20" s="138">
        <v>2009776</v>
      </c>
      <c r="D20" s="141">
        <v>1441436</v>
      </c>
      <c r="E20" s="141">
        <v>3082370</v>
      </c>
      <c r="F20" s="141">
        <v>2106080</v>
      </c>
      <c r="G20" s="141">
        <v>3190267</v>
      </c>
      <c r="H20" s="141">
        <f>'[2]Rev 2016 Detail Tuit &amp; Fees '!O206</f>
        <v>3135749</v>
      </c>
      <c r="I20" s="141">
        <v>4271804</v>
      </c>
      <c r="J20" s="142"/>
      <c r="K20" s="141">
        <f>'[2]Rev 2016 Detail Tuit &amp; Fees '!P206</f>
        <v>3753156</v>
      </c>
      <c r="L20" s="142"/>
      <c r="M20" s="141">
        <v>4135928</v>
      </c>
      <c r="N20" s="142"/>
      <c r="O20" s="141">
        <f>'[2]Rev 2016 Detail Tuit &amp; Fees '!R206</f>
        <v>2739937.04</v>
      </c>
      <c r="P20" s="142"/>
      <c r="Q20" s="141">
        <v>3504353</v>
      </c>
      <c r="R20" s="142"/>
      <c r="S20" s="141">
        <f>'[2]Rev 2016 Detail Tuit &amp; Fees '!T206</f>
        <v>2242105</v>
      </c>
      <c r="T20" s="140"/>
      <c r="U20" s="141"/>
      <c r="W20" s="141">
        <v>2997940</v>
      </c>
      <c r="Y20" s="141">
        <f>'[2]Rev 2016 Detail Tuit &amp; Fees '!V206</f>
        <v>2787300</v>
      </c>
      <c r="AA20" s="141">
        <v>2554421</v>
      </c>
      <c r="AC20" s="141">
        <f>'[2]Rev 2016 Detail Tuit &amp; Fees '!X206</f>
        <v>2200052</v>
      </c>
      <c r="AE20" s="141">
        <f>2799921+125000</f>
        <v>2924921</v>
      </c>
      <c r="AG20" s="141">
        <f>'[2]Rev 2016 Detail Tuit &amp; Fees '!Z206</f>
        <v>2863346</v>
      </c>
      <c r="AH20" s="142"/>
      <c r="AI20" s="141">
        <v>3107131</v>
      </c>
      <c r="AK20" s="141">
        <f>'[2]Rev 2016 Detail Tuit &amp; Fees '!AB206</f>
        <v>2785934</v>
      </c>
      <c r="AM20" s="141">
        <v>3385503</v>
      </c>
      <c r="AO20" s="141">
        <f>'[2]Rev 2016 Detail Tuit &amp; Fees '!AD206</f>
        <v>3243620</v>
      </c>
      <c r="AQ20" s="141">
        <v>4148585</v>
      </c>
      <c r="AS20" s="141">
        <f>'[2]Rev 2016 Detail Tuit &amp; Fees '!AF206</f>
        <v>3801648</v>
      </c>
      <c r="AU20" s="141">
        <v>5201506</v>
      </c>
      <c r="AW20" s="141">
        <f>'[2]Rev 2016 Detail Tuit &amp; Fees '!AH206</f>
        <v>4836681</v>
      </c>
      <c r="AY20" s="141">
        <v>6759776</v>
      </c>
      <c r="BA20" s="141">
        <f>'[2]Rev 2016 Detail Tuit &amp; Fees '!AJ206</f>
        <v>6672998</v>
      </c>
      <c r="BC20" s="141">
        <v>6672998</v>
      </c>
      <c r="BE20" s="141">
        <f>'[2]Rev 2016 Detail Tuit &amp; Fees '!AL206</f>
        <v>7870236</v>
      </c>
    </row>
    <row r="21" spans="1:57" s="130" customFormat="1" ht="24.95" customHeight="1" x14ac:dyDescent="0.35">
      <c r="A21" s="137"/>
      <c r="B21" s="141"/>
      <c r="C21" s="141"/>
      <c r="D21" s="141"/>
      <c r="E21" s="141"/>
      <c r="F21" s="141"/>
      <c r="G21" s="141"/>
      <c r="H21" s="141"/>
      <c r="I21" s="141"/>
      <c r="J21" s="142"/>
      <c r="K21" s="141"/>
      <c r="L21" s="142"/>
      <c r="M21" s="141"/>
      <c r="N21" s="142"/>
      <c r="O21" s="141"/>
      <c r="P21" s="142"/>
      <c r="Q21" s="141"/>
      <c r="R21" s="142"/>
      <c r="S21" s="141"/>
      <c r="T21" s="140"/>
      <c r="U21" s="141"/>
      <c r="W21" s="141"/>
      <c r="Y21" s="141"/>
      <c r="AA21" s="141"/>
      <c r="AC21" s="141"/>
      <c r="AE21" s="141"/>
      <c r="AG21" s="141"/>
      <c r="AH21" s="142"/>
      <c r="AI21" s="141"/>
      <c r="AK21" s="141"/>
      <c r="AM21" s="141"/>
      <c r="AO21" s="141"/>
      <c r="AQ21" s="141"/>
      <c r="AS21" s="141"/>
      <c r="AU21" s="141"/>
      <c r="AW21" s="141"/>
      <c r="AY21" s="141"/>
      <c r="BA21" s="141"/>
      <c r="BC21" s="141"/>
      <c r="BE21" s="141"/>
    </row>
    <row r="22" spans="1:57" s="130" customFormat="1" ht="24.95" customHeight="1" x14ac:dyDescent="0.35">
      <c r="A22" s="137" t="s">
        <v>25</v>
      </c>
      <c r="B22" s="138">
        <v>18204038</v>
      </c>
      <c r="C22" s="138">
        <v>20235722</v>
      </c>
      <c r="D22" s="141">
        <v>20658570</v>
      </c>
      <c r="E22" s="141">
        <v>22405071</v>
      </c>
      <c r="F22" s="141">
        <v>22687015</v>
      </c>
      <c r="G22" s="141">
        <v>24854665</v>
      </c>
      <c r="H22" s="141">
        <f>'[2]Rev 2016 Detail Tuit &amp; Fees '!O213</f>
        <v>26175743</v>
      </c>
      <c r="I22" s="141">
        <v>27564774</v>
      </c>
      <c r="J22" s="142"/>
      <c r="K22" s="141">
        <f>'[2]Rev 2016 Detail Tuit &amp; Fees '!P213</f>
        <v>28110519</v>
      </c>
      <c r="L22" s="142"/>
      <c r="M22" s="141">
        <v>30941916</v>
      </c>
      <c r="N22" s="142"/>
      <c r="O22" s="141">
        <f>'[2]Rev 2016 Detail Tuit &amp; Fees '!R213</f>
        <v>30532148</v>
      </c>
      <c r="P22" s="142"/>
      <c r="Q22" s="141">
        <v>33856856.490000002</v>
      </c>
      <c r="R22" s="142"/>
      <c r="S22" s="141">
        <f>'[2]Rev 2016 Detail Tuit &amp; Fees '!T213</f>
        <v>33244006.23</v>
      </c>
      <c r="T22" s="140"/>
      <c r="U22" s="141"/>
      <c r="W22" s="141">
        <v>34314946</v>
      </c>
      <c r="Y22" s="141">
        <f>'[2]Rev 2016 Detail Tuit &amp; Fees '!V213</f>
        <v>32800203</v>
      </c>
      <c r="AA22" s="141">
        <v>33798861</v>
      </c>
      <c r="AC22" s="141">
        <f>'[2]Rev 2016 Detail Tuit &amp; Fees '!X213</f>
        <v>32026816</v>
      </c>
      <c r="AE22" s="141">
        <v>33244142</v>
      </c>
      <c r="AG22" s="141">
        <f>'[2]Rev 2016 Detail Tuit &amp; Fees '!Z213</f>
        <v>32560137</v>
      </c>
      <c r="AH22" s="142"/>
      <c r="AI22" s="141">
        <v>32403362</v>
      </c>
      <c r="AK22" s="141">
        <f>'[2]Rev 2016 Detail Tuit &amp; Fees '!AB213</f>
        <v>33604358</v>
      </c>
      <c r="AM22" s="141">
        <v>33983319</v>
      </c>
      <c r="AO22" s="141">
        <f>'[2]Rev 2016 Detail Tuit &amp; Fees '!AD213</f>
        <v>35159302</v>
      </c>
      <c r="AQ22" s="141">
        <v>35197482</v>
      </c>
      <c r="AS22" s="141">
        <f>'[2]Rev 2016 Detail Tuit &amp; Fees '!AF213</f>
        <v>36508562</v>
      </c>
      <c r="AU22" s="141">
        <v>37718388</v>
      </c>
      <c r="AW22" s="141">
        <f>'[2]Rev 2016 Detail Tuit &amp; Fees '!AH213</f>
        <v>37798567</v>
      </c>
      <c r="AY22" s="141">
        <v>39759347</v>
      </c>
      <c r="BA22" s="141">
        <f>'[2]Rev 2016 Detail Tuit &amp; Fees '!AJ213</f>
        <v>48691317</v>
      </c>
      <c r="BC22" s="141">
        <v>51045028</v>
      </c>
      <c r="BE22" s="141">
        <f>'[2]Rev 2016 Detail Tuit &amp; Fees '!AL213</f>
        <v>50516741</v>
      </c>
    </row>
    <row r="23" spans="1:57" s="130" customFormat="1" ht="24.95" customHeight="1" x14ac:dyDescent="0.35">
      <c r="A23" s="137"/>
      <c r="B23" s="138"/>
      <c r="C23" s="138"/>
      <c r="D23" s="141"/>
      <c r="E23" s="141"/>
      <c r="F23" s="141"/>
      <c r="G23" s="141"/>
      <c r="H23" s="141"/>
      <c r="I23" s="141"/>
      <c r="J23" s="142"/>
      <c r="K23" s="141"/>
      <c r="L23" s="142"/>
      <c r="M23" s="141"/>
      <c r="N23" s="142"/>
      <c r="O23" s="141"/>
      <c r="P23" s="142"/>
      <c r="Q23" s="141"/>
      <c r="R23" s="142"/>
      <c r="S23" s="141"/>
      <c r="T23" s="140"/>
      <c r="U23" s="141"/>
      <c r="W23" s="141"/>
      <c r="Y23" s="141"/>
      <c r="AA23" s="141"/>
      <c r="AC23" s="141"/>
      <c r="AE23" s="141"/>
      <c r="AG23" s="141"/>
      <c r="AH23" s="142"/>
      <c r="AI23" s="141"/>
      <c r="AK23" s="141"/>
      <c r="AM23" s="141"/>
      <c r="AO23" s="141"/>
      <c r="AQ23" s="141"/>
      <c r="AS23" s="141"/>
      <c r="AU23" s="141"/>
      <c r="AW23" s="141"/>
      <c r="AY23" s="141"/>
      <c r="BA23" s="141"/>
      <c r="BC23" s="141"/>
      <c r="BE23" s="141"/>
    </row>
    <row r="24" spans="1:57" s="130" customFormat="1" ht="24.95" customHeight="1" x14ac:dyDescent="0.35">
      <c r="A24" s="137" t="s">
        <v>36</v>
      </c>
      <c r="B24" s="138"/>
      <c r="C24" s="138"/>
      <c r="D24" s="141"/>
      <c r="E24" s="141"/>
      <c r="F24" s="141"/>
      <c r="G24" s="141"/>
      <c r="H24" s="141"/>
      <c r="I24" s="141"/>
      <c r="J24" s="142"/>
      <c r="K24" s="141"/>
      <c r="L24" s="142"/>
      <c r="M24" s="141"/>
      <c r="N24" s="142"/>
      <c r="O24" s="141"/>
      <c r="P24" s="142"/>
      <c r="Q24" s="141"/>
      <c r="R24" s="142"/>
      <c r="S24" s="141"/>
      <c r="T24" s="140"/>
      <c r="U24" s="141"/>
      <c r="W24" s="141"/>
      <c r="Y24" s="141"/>
      <c r="AA24" s="141"/>
      <c r="AC24" s="141"/>
      <c r="AE24" s="141"/>
      <c r="AG24" s="141">
        <v>0</v>
      </c>
      <c r="AH24" s="142"/>
      <c r="AI24" s="141">
        <v>0</v>
      </c>
      <c r="AK24" s="141">
        <v>0</v>
      </c>
      <c r="AM24" s="141">
        <v>0</v>
      </c>
      <c r="AO24" s="141">
        <f>'[2]Rev 2016 Detail Tuit &amp; Fees '!AD237</f>
        <v>8754098</v>
      </c>
      <c r="AQ24" s="141">
        <v>8754098</v>
      </c>
      <c r="AS24" s="141">
        <f>'[2]Rev 2016 Detail Tuit &amp; Fees '!AF237</f>
        <v>9063214</v>
      </c>
      <c r="AU24" s="141">
        <v>9063214</v>
      </c>
      <c r="AW24" s="141">
        <f>'[2]Rev 2016 Detail Tuit &amp; Fees '!AH237</f>
        <v>9263214</v>
      </c>
      <c r="AY24" s="141">
        <v>9063214</v>
      </c>
      <c r="BA24" s="141">
        <f>'[2]Rev 2016 Detail Tuit &amp; Fees '!AJ237</f>
        <v>0</v>
      </c>
      <c r="BC24" s="141">
        <v>0</v>
      </c>
      <c r="BE24" s="141">
        <f>'[2]Rev 2016 Detail Tuit &amp; Fees '!AL237</f>
        <v>0</v>
      </c>
    </row>
    <row r="25" spans="1:57" s="130" customFormat="1" ht="24.95" customHeight="1" x14ac:dyDescent="0.35">
      <c r="A25" s="137"/>
      <c r="B25" s="141"/>
      <c r="C25" s="141"/>
      <c r="D25" s="141"/>
      <c r="E25" s="141"/>
      <c r="F25" s="141"/>
      <c r="G25" s="141"/>
      <c r="H25" s="141"/>
      <c r="I25" s="141"/>
      <c r="J25" s="142"/>
      <c r="K25" s="141"/>
      <c r="L25" s="142"/>
      <c r="M25" s="141"/>
      <c r="N25" s="142"/>
      <c r="O25" s="141"/>
      <c r="P25" s="142"/>
      <c r="Q25" s="141"/>
      <c r="R25" s="142"/>
      <c r="S25" s="141"/>
      <c r="T25" s="140"/>
      <c r="U25" s="141"/>
      <c r="W25" s="141"/>
      <c r="Y25" s="141"/>
      <c r="AA25" s="141"/>
      <c r="AC25" s="141"/>
      <c r="AE25" s="141"/>
      <c r="AG25" s="141"/>
      <c r="AH25" s="142"/>
      <c r="AI25" s="141"/>
      <c r="AK25" s="141"/>
      <c r="AM25" s="141"/>
      <c r="AO25" s="141"/>
      <c r="AQ25" s="141"/>
      <c r="AS25" s="141"/>
      <c r="AU25" s="141"/>
      <c r="AW25" s="141"/>
      <c r="AY25" s="141"/>
      <c r="BA25" s="141"/>
      <c r="BC25" s="141"/>
      <c r="BE25" s="141"/>
    </row>
    <row r="26" spans="1:57" s="130" customFormat="1" ht="24.95" customHeight="1" x14ac:dyDescent="0.35">
      <c r="A26" s="137" t="s">
        <v>26</v>
      </c>
      <c r="B26" s="138">
        <v>4759119</v>
      </c>
      <c r="C26" s="138">
        <v>4759119</v>
      </c>
      <c r="D26" s="141">
        <v>9704025</v>
      </c>
      <c r="E26" s="141">
        <v>9704025.1899999995</v>
      </c>
      <c r="F26" s="141">
        <v>13349142</v>
      </c>
      <c r="G26" s="141">
        <v>13349142</v>
      </c>
      <c r="H26" s="141">
        <f>'[2]Rev 2016 Detail Tuit &amp; Fees '!O264</f>
        <v>9188746</v>
      </c>
      <c r="I26" s="141">
        <v>9188746</v>
      </c>
      <c r="J26" s="142"/>
      <c r="K26" s="141">
        <f>'[2]Rev 2016 Detail Tuit &amp; Fees '!P264</f>
        <v>8411701</v>
      </c>
      <c r="L26" s="142"/>
      <c r="M26" s="141">
        <v>8411701</v>
      </c>
      <c r="N26" s="142"/>
      <c r="O26" s="141">
        <f>'[2]Rev 2016 Detail Tuit &amp; Fees '!R264</f>
        <v>12972860.25</v>
      </c>
      <c r="P26" s="142"/>
      <c r="Q26" s="141">
        <v>12972860</v>
      </c>
      <c r="R26" s="142"/>
      <c r="S26" s="141">
        <f>'[2]Rev 2016 Detail Tuit &amp; Fees '!T264</f>
        <v>10003136.15</v>
      </c>
      <c r="T26" s="140"/>
      <c r="U26" s="141"/>
      <c r="W26" s="141">
        <v>10003136</v>
      </c>
      <c r="Y26" s="141">
        <f>'[2]Rev 2016 Detail Tuit &amp; Fees '!V264</f>
        <v>10890787</v>
      </c>
      <c r="AA26" s="141">
        <v>11015787</v>
      </c>
      <c r="AC26" s="141">
        <f>'[2]Rev 2016 Detail Tuit &amp; Fees '!X264</f>
        <v>8215363</v>
      </c>
      <c r="AE26" s="141">
        <f>8340363-125000</f>
        <v>8215363</v>
      </c>
      <c r="AG26" s="141">
        <f>'[2]Rev 2016 Detail Tuit &amp; Fees '!Z264</f>
        <v>8112460</v>
      </c>
      <c r="AH26" s="142"/>
      <c r="AI26" s="141">
        <v>8112460</v>
      </c>
      <c r="AK26" s="141">
        <f>'[2]Rev 2016 Detail Tuit &amp; Fees '!AB264</f>
        <v>8724100</v>
      </c>
      <c r="AM26" s="141">
        <v>8724100</v>
      </c>
      <c r="AO26" s="141">
        <f>'[2]Rev 2016 Detail Tuit &amp; Fees '!AD264</f>
        <v>12195166</v>
      </c>
      <c r="AQ26" s="141">
        <v>12195166</v>
      </c>
      <c r="AS26" s="141">
        <v>13454060</v>
      </c>
      <c r="AU26" s="141">
        <v>13454060</v>
      </c>
      <c r="AW26" s="141">
        <f>'[2]Rev 2016 Detail Tuit &amp; Fees '!AH264</f>
        <v>27249271</v>
      </c>
      <c r="AY26" s="141">
        <v>27249271</v>
      </c>
      <c r="BA26" s="141">
        <f>'[2]Rev 2016 Detail Tuit &amp; Fees '!AJ264</f>
        <v>26946624</v>
      </c>
      <c r="BC26" s="141">
        <v>26946624</v>
      </c>
      <c r="BE26" s="141">
        <f>'[2]Rev 2016 Detail Tuit &amp; Fees '!AL264</f>
        <v>14609914</v>
      </c>
    </row>
    <row r="27" spans="1:57" ht="24.95" customHeight="1" thickBot="1" x14ac:dyDescent="0.4">
      <c r="A27" s="127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2"/>
      <c r="R27" s="143"/>
      <c r="S27" s="143"/>
      <c r="T27" s="128"/>
      <c r="U27" s="143"/>
      <c r="W27" s="142"/>
      <c r="Y27" s="143"/>
      <c r="AA27" s="142"/>
      <c r="AB27" s="130"/>
      <c r="AC27" s="142"/>
      <c r="AE27" s="142"/>
      <c r="AG27" s="142"/>
      <c r="AH27" s="142"/>
      <c r="AI27" s="142"/>
      <c r="AK27" s="130"/>
      <c r="AM27" s="142"/>
      <c r="AO27" s="142"/>
      <c r="AQ27" s="142"/>
      <c r="AS27" s="142"/>
      <c r="AU27" s="142"/>
      <c r="AW27" s="142"/>
      <c r="AY27" s="142"/>
      <c r="BA27" s="142"/>
      <c r="BC27" s="130"/>
    </row>
    <row r="28" spans="1:57" ht="50.1" customHeight="1" thickBot="1" x14ac:dyDescent="0.4">
      <c r="A28" s="144" t="s">
        <v>63</v>
      </c>
      <c r="B28" s="145">
        <f t="shared" ref="B28:K28" si="0">SUM(B14:B26)</f>
        <v>66644989.280000001</v>
      </c>
      <c r="C28" s="145">
        <f t="shared" si="0"/>
        <v>72033217</v>
      </c>
      <c r="D28" s="145">
        <f t="shared" si="0"/>
        <v>78886475</v>
      </c>
      <c r="E28" s="145">
        <f t="shared" si="0"/>
        <v>84999352.189999998</v>
      </c>
      <c r="F28" s="145">
        <f t="shared" si="0"/>
        <v>94475063</v>
      </c>
      <c r="G28" s="145">
        <f t="shared" si="0"/>
        <v>99396897</v>
      </c>
      <c r="H28" s="145">
        <f t="shared" si="0"/>
        <v>96029691.659999996</v>
      </c>
      <c r="I28" s="145">
        <f t="shared" si="0"/>
        <v>101168271</v>
      </c>
      <c r="J28" s="146"/>
      <c r="K28" s="147">
        <f t="shared" si="0"/>
        <v>102054313.18000001</v>
      </c>
      <c r="L28" s="146"/>
      <c r="M28" s="147">
        <f>SUM(M13:M27)</f>
        <v>98993273</v>
      </c>
      <c r="N28" s="146"/>
      <c r="O28" s="147">
        <f>SUM(O14:O26)</f>
        <v>113939294.81040001</v>
      </c>
      <c r="P28" s="146"/>
      <c r="Q28" s="147">
        <f>SUM(Q14:Q26)</f>
        <v>111994703.49000001</v>
      </c>
      <c r="R28" s="146"/>
      <c r="S28" s="148">
        <f>SUM(S14:S26)</f>
        <v>126463510.41000001</v>
      </c>
      <c r="U28" s="149">
        <f>SUM(U14:U26)-1</f>
        <v>-1</v>
      </c>
      <c r="W28" s="148">
        <f>SUM(W14:W26)</f>
        <v>124626312</v>
      </c>
      <c r="Y28" s="148">
        <f>SUM(Y14:Y26)</f>
        <v>139065754.52225941</v>
      </c>
      <c r="AA28" s="148">
        <f>SUM(AA14:AA26)</f>
        <v>138064566</v>
      </c>
      <c r="AB28" s="130"/>
      <c r="AC28" s="148">
        <f>SUM(AC14:AC26)</f>
        <v>138129609</v>
      </c>
      <c r="AE28" s="148">
        <f>SUM(AE14:AE26)</f>
        <v>138474821</v>
      </c>
      <c r="AG28" s="148">
        <f>SUM(AG14:AG26)</f>
        <v>139862355</v>
      </c>
      <c r="AH28" s="150"/>
      <c r="AI28" s="148">
        <f>SUM(AI14:AI26)</f>
        <v>138519838</v>
      </c>
      <c r="AK28" s="148">
        <f>SUM(AK14:AK26)</f>
        <v>143735200</v>
      </c>
      <c r="AM28" s="148">
        <f>SUM(AM14:AM26)</f>
        <v>143316226</v>
      </c>
      <c r="AO28" s="148">
        <f>SUM(AO14:AO26)</f>
        <v>158285133</v>
      </c>
      <c r="AP28" s="151">
        <f>AO28-'[2]Rev 2016 Detail Tuit &amp; Fees '!AD270</f>
        <v>0</v>
      </c>
      <c r="AQ28" s="148">
        <f>SUM(AQ14:AQ26)</f>
        <v>157693382</v>
      </c>
      <c r="AS28" s="148">
        <f>SUM(AS14:AS26)</f>
        <v>165581230</v>
      </c>
      <c r="AU28" s="148">
        <f>SUM(AU14:AU26)</f>
        <v>167411221</v>
      </c>
      <c r="AW28" s="148">
        <f>SUM(AW14:AW26)</f>
        <v>183857177</v>
      </c>
      <c r="AY28" s="148">
        <f>SUM(AY14:AY26)</f>
        <v>186154528</v>
      </c>
      <c r="BA28" s="148">
        <f>SUM(BA14:BA26)</f>
        <v>192083617</v>
      </c>
      <c r="BC28" s="148">
        <f>SUM(BC14:BC26)</f>
        <v>194096148</v>
      </c>
      <c r="BE28" s="148">
        <f>SUM(BE14:BE26)</f>
        <v>183811500</v>
      </c>
    </row>
    <row r="29" spans="1:57" x14ac:dyDescent="0.35">
      <c r="A29" s="127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</row>
    <row r="30" spans="1:57" x14ac:dyDescent="0.35">
      <c r="A30" s="127"/>
      <c r="B30" s="127"/>
      <c r="C30" s="127"/>
      <c r="D30" s="127"/>
      <c r="E30" s="127"/>
      <c r="F30" s="127"/>
      <c r="G30" s="127"/>
      <c r="H30" s="127"/>
      <c r="I30" s="127"/>
      <c r="K30" s="127"/>
      <c r="M30" s="127"/>
      <c r="O30" s="127"/>
      <c r="Q30" s="127"/>
      <c r="S30" s="127"/>
      <c r="AF30" s="117">
        <v>467199</v>
      </c>
    </row>
    <row r="31" spans="1:57" x14ac:dyDescent="0.35">
      <c r="G31" s="128"/>
      <c r="AF31" s="117">
        <v>1921405</v>
      </c>
    </row>
    <row r="32" spans="1:57" x14ac:dyDescent="0.35">
      <c r="G32" s="128"/>
    </row>
    <row r="33" spans="1:19" x14ac:dyDescent="0.35">
      <c r="A33" s="117" t="s">
        <v>64</v>
      </c>
      <c r="B33" s="128"/>
    </row>
    <row r="34" spans="1:19" x14ac:dyDescent="0.35">
      <c r="B34" s="128"/>
      <c r="M34" s="127"/>
    </row>
    <row r="35" spans="1:19" x14ac:dyDescent="0.35">
      <c r="A35" s="127" t="s">
        <v>65</v>
      </c>
      <c r="B35" s="127"/>
      <c r="C35" s="127"/>
      <c r="D35" s="127"/>
      <c r="E35" s="127"/>
      <c r="F35" s="127"/>
      <c r="G35" s="127"/>
      <c r="H35" s="127"/>
      <c r="I35" s="136"/>
      <c r="K35" s="127"/>
      <c r="M35" s="136"/>
      <c r="O35" s="127"/>
      <c r="Q35" s="127"/>
      <c r="S35" s="127"/>
    </row>
    <row r="36" spans="1:19" x14ac:dyDescent="0.35">
      <c r="A36" s="127" t="s">
        <v>66</v>
      </c>
      <c r="B36" s="127"/>
      <c r="C36" s="127"/>
      <c r="D36" s="127"/>
      <c r="E36" s="127"/>
      <c r="F36" s="127"/>
      <c r="G36" s="136"/>
      <c r="H36" s="127"/>
      <c r="I36" s="136"/>
      <c r="K36" s="127"/>
      <c r="M36" s="136"/>
      <c r="O36" s="127"/>
      <c r="Q36" s="127"/>
      <c r="S36" s="127"/>
    </row>
    <row r="37" spans="1:19" x14ac:dyDescent="0.35">
      <c r="A37" s="127" t="s">
        <v>67</v>
      </c>
      <c r="B37" s="127"/>
      <c r="C37" s="127"/>
      <c r="D37" s="127"/>
      <c r="E37" s="127"/>
      <c r="F37" s="127"/>
      <c r="G37" s="136"/>
      <c r="H37" s="127"/>
      <c r="I37" s="136"/>
      <c r="K37" s="127"/>
      <c r="M37" s="136"/>
      <c r="O37" s="127"/>
      <c r="Q37" s="127"/>
      <c r="S37" s="127"/>
    </row>
    <row r="38" spans="1:19" x14ac:dyDescent="0.35">
      <c r="B38" s="136"/>
      <c r="C38" s="127"/>
      <c r="D38" s="127"/>
      <c r="G38" s="128"/>
    </row>
    <row r="39" spans="1:19" x14ac:dyDescent="0.35">
      <c r="A39" s="117" t="s">
        <v>68</v>
      </c>
      <c r="B39" s="136"/>
      <c r="G39" s="128"/>
    </row>
    <row r="40" spans="1:19" x14ac:dyDescent="0.35">
      <c r="A40" s="117" t="s">
        <v>69</v>
      </c>
      <c r="I40" s="128"/>
    </row>
    <row r="41" spans="1:19" x14ac:dyDescent="0.35">
      <c r="A41" s="117" t="s">
        <v>70</v>
      </c>
      <c r="I41" s="128"/>
    </row>
    <row r="62" spans="3:32" x14ac:dyDescent="0.35">
      <c r="H62" s="152"/>
      <c r="I62" s="152"/>
      <c r="J62" s="153"/>
      <c r="K62" s="152"/>
      <c r="L62" s="153"/>
      <c r="M62" s="152"/>
      <c r="N62" s="153"/>
      <c r="P62" s="153"/>
      <c r="R62" s="153"/>
    </row>
    <row r="63" spans="3:32" x14ac:dyDescent="0.35">
      <c r="C63" s="154"/>
      <c r="D63" s="154"/>
      <c r="J63" s="155"/>
      <c r="K63" s="154"/>
      <c r="L63" s="155"/>
      <c r="M63" s="154"/>
      <c r="N63" s="155"/>
      <c r="P63" s="155"/>
      <c r="R63" s="155"/>
    </row>
    <row r="64" spans="3:32" x14ac:dyDescent="0.35">
      <c r="C64" s="154"/>
      <c r="D64" s="154"/>
      <c r="AF64" s="117">
        <v>1724018</v>
      </c>
    </row>
    <row r="65" spans="4:32" x14ac:dyDescent="0.35">
      <c r="AF65" s="117">
        <v>102516</v>
      </c>
    </row>
    <row r="66" spans="4:32" x14ac:dyDescent="0.35">
      <c r="AF66" s="117">
        <v>167548</v>
      </c>
    </row>
    <row r="68" spans="4:32" x14ac:dyDescent="0.35">
      <c r="AF68" s="117">
        <v>600000</v>
      </c>
    </row>
    <row r="70" spans="4:32" x14ac:dyDescent="0.35">
      <c r="AF70" s="117">
        <v>83146</v>
      </c>
    </row>
    <row r="76" spans="4:32" x14ac:dyDescent="0.35">
      <c r="D76" s="154"/>
    </row>
    <row r="105" spans="2:2" x14ac:dyDescent="0.35">
      <c r="B105" s="117" t="s">
        <v>28</v>
      </c>
    </row>
    <row r="132" hidden="1" x14ac:dyDescent="0.35"/>
    <row r="179" spans="2:32" x14ac:dyDescent="0.35">
      <c r="AF179" s="117">
        <v>97696</v>
      </c>
    </row>
    <row r="181" spans="2:32" x14ac:dyDescent="0.35">
      <c r="B181" s="117" t="s">
        <v>29</v>
      </c>
    </row>
  </sheetData>
  <printOptions horizontalCentered="1"/>
  <pageMargins left="0.3" right="0.3" top="0.5" bottom="0.5" header="0.5" footer="0.5"/>
  <pageSetup scale="61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showOutlineSymbols="0" view="pageBreakPreview" zoomScale="90" zoomScaleNormal="85" zoomScaleSheetLayoutView="90" workbookViewId="0">
      <selection activeCell="D13" sqref="D13"/>
    </sheetView>
  </sheetViews>
  <sheetFormatPr defaultColWidth="9.6640625" defaultRowHeight="15.75" x14ac:dyDescent="0.25"/>
  <cols>
    <col min="1" max="2" width="20.77734375" style="1" customWidth="1"/>
    <col min="3" max="3" width="2" style="1" customWidth="1"/>
    <col min="4" max="4" width="20.77734375" style="1" customWidth="1"/>
    <col min="5" max="5" width="2" style="1" customWidth="1"/>
    <col min="6" max="7" width="20.77734375" style="1" customWidth="1"/>
    <col min="8" max="8" width="15.109375" style="1" customWidth="1"/>
    <col min="9" max="9" width="12.77734375" style="1" customWidth="1"/>
    <col min="10" max="254" width="9.6640625" style="1" customWidth="1"/>
    <col min="255" max="16384" width="9.6640625" style="13"/>
  </cols>
  <sheetData>
    <row r="1" spans="1:11" ht="28.5" x14ac:dyDescent="0.4">
      <c r="A1" s="37" t="s">
        <v>5</v>
      </c>
      <c r="B1" s="6"/>
      <c r="C1" s="6"/>
      <c r="D1" s="5"/>
      <c r="E1" s="5"/>
      <c r="F1" s="5"/>
      <c r="G1" s="5"/>
      <c r="H1" s="156"/>
    </row>
    <row r="2" spans="1:11" ht="25.5" x14ac:dyDescent="0.35">
      <c r="A2" s="40" t="s">
        <v>16</v>
      </c>
      <c r="B2" s="6"/>
      <c r="C2" s="6"/>
      <c r="D2" s="5"/>
      <c r="E2" s="5"/>
      <c r="F2" s="5"/>
      <c r="G2" s="5"/>
      <c r="H2" s="156"/>
    </row>
    <row r="3" spans="1:11" ht="21.75" x14ac:dyDescent="0.3">
      <c r="A3" s="41" t="s">
        <v>71</v>
      </c>
      <c r="B3" s="6"/>
      <c r="C3" s="6"/>
      <c r="D3" s="5"/>
      <c r="E3" s="5"/>
      <c r="F3" s="5"/>
      <c r="G3" s="5"/>
      <c r="H3" s="156"/>
    </row>
    <row r="4" spans="1:11" ht="21.75" x14ac:dyDescent="0.3">
      <c r="A4" s="41" t="s">
        <v>72</v>
      </c>
      <c r="B4" s="6"/>
      <c r="C4" s="6"/>
      <c r="D4" s="5"/>
      <c r="E4" s="5"/>
      <c r="F4" s="5"/>
      <c r="G4" s="5"/>
      <c r="H4" s="156"/>
    </row>
    <row r="5" spans="1:11" ht="16.5" customHeight="1" x14ac:dyDescent="0.3">
      <c r="A5" s="41"/>
      <c r="B5" s="6"/>
      <c r="C5" s="6"/>
      <c r="D5" s="5"/>
      <c r="E5" s="5"/>
      <c r="F5" s="5"/>
      <c r="G5" s="157"/>
      <c r="H5" s="156"/>
    </row>
    <row r="6" spans="1:11" ht="19.5" x14ac:dyDescent="0.3">
      <c r="A6" s="43" t="s">
        <v>15</v>
      </c>
      <c r="B6" s="6"/>
      <c r="C6" s="6"/>
      <c r="D6" s="5"/>
      <c r="E6" s="5"/>
      <c r="F6" s="5"/>
      <c r="G6" s="157"/>
      <c r="H6" s="156"/>
    </row>
    <row r="7" spans="1:11" ht="16.5" customHeight="1" x14ac:dyDescent="0.3">
      <c r="A7" s="43"/>
      <c r="B7" s="6"/>
      <c r="C7" s="6"/>
      <c r="D7" s="5"/>
      <c r="E7" s="5"/>
      <c r="F7" s="5"/>
      <c r="G7" s="157"/>
      <c r="H7" s="156"/>
    </row>
    <row r="8" spans="1:11" ht="16.5" customHeight="1" x14ac:dyDescent="0.3">
      <c r="A8" s="43"/>
      <c r="B8" s="6"/>
      <c r="C8" s="6"/>
      <c r="D8" s="5"/>
      <c r="E8" s="5"/>
      <c r="F8" s="5"/>
      <c r="G8" s="157"/>
      <c r="H8" s="156"/>
    </row>
    <row r="9" spans="1:11" ht="16.5" customHeight="1" x14ac:dyDescent="0.3">
      <c r="A9" s="43"/>
      <c r="B9" s="6"/>
      <c r="C9" s="6"/>
      <c r="D9" s="5"/>
      <c r="E9" s="5"/>
      <c r="F9" s="5"/>
      <c r="G9" s="157"/>
      <c r="H9" s="156"/>
    </row>
    <row r="10" spans="1:11" ht="16.5" customHeight="1" x14ac:dyDescent="0.25">
      <c r="A10" s="6"/>
      <c r="B10" s="6"/>
      <c r="C10" s="158"/>
      <c r="D10" s="6"/>
      <c r="E10" s="158"/>
      <c r="F10" s="6"/>
      <c r="G10" s="159"/>
      <c r="H10" s="6"/>
      <c r="I10" s="6"/>
      <c r="J10" s="6"/>
      <c r="K10" s="6"/>
    </row>
    <row r="11" spans="1:11" ht="30" customHeight="1" thickBot="1" x14ac:dyDescent="0.3">
      <c r="A11" s="6"/>
      <c r="B11" s="45" t="s">
        <v>73</v>
      </c>
      <c r="C11" s="160"/>
      <c r="D11" s="47" t="s">
        <v>34</v>
      </c>
      <c r="E11" s="161"/>
      <c r="F11" s="45" t="s">
        <v>20</v>
      </c>
      <c r="G11" s="6"/>
      <c r="H11" s="6"/>
      <c r="I11" s="6"/>
      <c r="J11" s="6"/>
      <c r="K11" s="6"/>
    </row>
    <row r="12" spans="1:11" ht="16.5" x14ac:dyDescent="0.25">
      <c r="B12" s="162"/>
      <c r="C12" s="163"/>
      <c r="D12" s="164"/>
      <c r="E12" s="52"/>
      <c r="F12" s="165"/>
      <c r="H12" s="6"/>
      <c r="I12" s="6"/>
      <c r="J12" s="6"/>
      <c r="K12" s="6"/>
    </row>
    <row r="13" spans="1:11" ht="16.5" x14ac:dyDescent="0.25">
      <c r="B13" s="166" t="s">
        <v>74</v>
      </c>
      <c r="C13" s="163"/>
      <c r="D13" s="51">
        <f>'Exp Summary 19'!W13</f>
        <v>88995951</v>
      </c>
      <c r="E13" s="52"/>
      <c r="F13" s="167">
        <f>+'Exp Summary 19'!Y13</f>
        <v>0.50214574664753797</v>
      </c>
      <c r="H13" s="6"/>
      <c r="I13" s="6"/>
      <c r="J13" s="6"/>
      <c r="K13" s="6"/>
    </row>
    <row r="14" spans="1:11" ht="16.5" x14ac:dyDescent="0.25">
      <c r="A14" s="6"/>
      <c r="B14" s="166" t="s">
        <v>75</v>
      </c>
      <c r="C14" s="163"/>
      <c r="D14" s="168">
        <f>'Exp Summary 19'!W16</f>
        <v>1204381</v>
      </c>
      <c r="E14" s="169"/>
      <c r="F14" s="167">
        <f>+'Exp Summary 19'!Y16</f>
        <v>6.7955315910170839E-3</v>
      </c>
      <c r="G14" s="4"/>
      <c r="H14" s="6"/>
      <c r="I14" s="6"/>
      <c r="J14" s="6"/>
      <c r="K14" s="6"/>
    </row>
    <row r="15" spans="1:11" ht="16.5" x14ac:dyDescent="0.25">
      <c r="A15" s="6"/>
      <c r="B15" s="166" t="s">
        <v>76</v>
      </c>
      <c r="C15" s="163"/>
      <c r="D15" s="168">
        <f>'Exp Summary 19'!W18</f>
        <v>21132823</v>
      </c>
      <c r="E15" s="169"/>
      <c r="F15" s="167">
        <f>+'Exp Summary 19'!Y18</f>
        <v>0.1192386514764617</v>
      </c>
      <c r="G15" s="4"/>
      <c r="H15" s="6"/>
      <c r="I15" s="6"/>
      <c r="J15" s="6"/>
      <c r="K15" s="6"/>
    </row>
    <row r="16" spans="1:11" ht="16.5" x14ac:dyDescent="0.25">
      <c r="A16" s="6"/>
      <c r="B16" s="166" t="s">
        <v>77</v>
      </c>
      <c r="C16" s="163"/>
      <c r="D16" s="168">
        <f>'Exp Summary 19'!W20</f>
        <v>13487059</v>
      </c>
      <c r="E16" s="169"/>
      <c r="F16" s="167">
        <f>+'Exp Summary 19'!Y20</f>
        <v>7.6098622864700857E-2</v>
      </c>
      <c r="G16" s="4"/>
      <c r="H16" s="6"/>
      <c r="I16" s="6"/>
      <c r="J16" s="6"/>
      <c r="K16" s="6"/>
    </row>
    <row r="17" spans="1:254" ht="16.5" x14ac:dyDescent="0.25">
      <c r="A17" s="6"/>
      <c r="B17" s="166" t="s">
        <v>78</v>
      </c>
      <c r="C17" s="163"/>
      <c r="D17" s="168">
        <f>'Exp Summary 19'!W22</f>
        <v>25029436</v>
      </c>
      <c r="E17" s="169"/>
      <c r="F17" s="167">
        <f>+'Exp Summary 19'!Y22</f>
        <v>0.14122468142833561</v>
      </c>
      <c r="G17" s="4"/>
      <c r="H17" s="6"/>
      <c r="I17" s="6"/>
      <c r="J17" s="6"/>
      <c r="K17" s="6"/>
    </row>
    <row r="18" spans="1:254" ht="16.5" x14ac:dyDescent="0.25">
      <c r="A18" s="6"/>
      <c r="B18" s="166" t="s">
        <v>79</v>
      </c>
      <c r="C18" s="163"/>
      <c r="D18" s="168">
        <f>'Exp Summary 19'!W24</f>
        <v>27381665</v>
      </c>
      <c r="E18" s="169"/>
      <c r="F18" s="167">
        <f>+'Exp Summary 19'!Y24</f>
        <v>0.15459676599194672</v>
      </c>
      <c r="H18" s="6"/>
      <c r="I18" s="6"/>
      <c r="J18" s="6"/>
      <c r="K18" s="6"/>
    </row>
    <row r="19" spans="1:254" ht="17.25" thickBot="1" x14ac:dyDescent="0.3">
      <c r="A19" s="6"/>
      <c r="B19" s="170"/>
      <c r="C19" s="163"/>
      <c r="D19" s="171"/>
      <c r="E19" s="169"/>
      <c r="F19" s="172"/>
      <c r="G19" s="6"/>
      <c r="H19" s="2"/>
      <c r="I19" s="6"/>
      <c r="J19" s="6"/>
      <c r="K19" s="6"/>
    </row>
    <row r="20" spans="1:254" ht="30" customHeight="1" thickBot="1" x14ac:dyDescent="0.3">
      <c r="A20" s="6"/>
      <c r="B20" s="173" t="s">
        <v>80</v>
      </c>
      <c r="C20" s="174"/>
      <c r="D20" s="175">
        <f>+'Exp Summary 19'!W27</f>
        <v>177231315</v>
      </c>
      <c r="E20" s="176"/>
      <c r="F20" s="177">
        <f>+'Exp Summary 19'!Y27</f>
        <v>1</v>
      </c>
      <c r="G20" s="178"/>
      <c r="H20" s="179"/>
      <c r="I20" s="6"/>
      <c r="J20" s="6"/>
      <c r="K20" s="6"/>
    </row>
    <row r="21" spans="1:254" ht="17.25" thickTop="1" x14ac:dyDescent="0.25">
      <c r="A21" s="6"/>
      <c r="B21" s="39"/>
      <c r="C21" s="44"/>
      <c r="D21" s="39"/>
      <c r="E21" s="44"/>
      <c r="F21" s="39"/>
      <c r="G21" s="180"/>
      <c r="H21" s="180"/>
      <c r="I21" s="6"/>
      <c r="J21" s="6"/>
      <c r="K21" s="6"/>
    </row>
    <row r="22" spans="1:254" ht="16.5" x14ac:dyDescent="0.25">
      <c r="A22" s="6"/>
      <c r="B22" s="181"/>
      <c r="C22" s="181"/>
      <c r="D22" s="181"/>
      <c r="E22" s="181"/>
      <c r="F22" s="181"/>
      <c r="G22" s="6"/>
      <c r="H22" s="6"/>
      <c r="I22" s="6"/>
      <c r="J22" s="6"/>
      <c r="K22" s="6"/>
    </row>
    <row r="23" spans="1:254" ht="16.5" x14ac:dyDescent="0.25">
      <c r="B23" s="182"/>
      <c r="C23" s="182"/>
      <c r="D23" s="182"/>
      <c r="E23" s="182"/>
      <c r="F23" s="182"/>
      <c r="H23" s="6"/>
      <c r="I23" s="6"/>
      <c r="J23" s="6"/>
      <c r="K23" s="6"/>
    </row>
    <row r="24" spans="1:254" ht="16.5" x14ac:dyDescent="0.25">
      <c r="B24" s="182"/>
      <c r="C24" s="182"/>
      <c r="D24" s="182"/>
      <c r="E24" s="182"/>
      <c r="F24" s="182"/>
      <c r="H24" s="6"/>
      <c r="I24" s="6"/>
      <c r="J24" s="6"/>
      <c r="K24" s="6"/>
    </row>
    <row r="25" spans="1:254" s="183" customFormat="1" x14ac:dyDescent="0.25">
      <c r="A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x14ac:dyDescent="0.25">
      <c r="D26" s="5"/>
      <c r="E26" s="5"/>
      <c r="F26" s="6"/>
      <c r="H26" s="6"/>
      <c r="I26" s="6"/>
      <c r="J26" s="6"/>
      <c r="K26" s="6"/>
    </row>
    <row r="27" spans="1:25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25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25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25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25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25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 ht="20.25" customHeight="1" x14ac:dyDescent="0.25">
      <c r="B40" s="13"/>
      <c r="C40" s="13"/>
      <c r="D40" s="13"/>
      <c r="E40" s="13"/>
      <c r="F40" s="13"/>
      <c r="K40" s="184"/>
      <c r="L40" s="185"/>
      <c r="M40" s="185"/>
    </row>
    <row r="41" spans="1:13" ht="18.75" customHeight="1" x14ac:dyDescent="0.25">
      <c r="B41" s="13"/>
      <c r="C41" s="13"/>
      <c r="D41" s="13"/>
      <c r="E41" s="13"/>
      <c r="F41" s="13"/>
      <c r="K41" s="184"/>
      <c r="L41" s="185"/>
      <c r="M41" s="185"/>
    </row>
    <row r="42" spans="1:13" ht="18.75" customHeight="1" x14ac:dyDescent="0.25">
      <c r="B42" s="13"/>
      <c r="C42" s="13"/>
      <c r="D42" s="13"/>
      <c r="E42" s="13"/>
      <c r="F42" s="13"/>
      <c r="J42" s="8"/>
    </row>
    <row r="43" spans="1:13" ht="18.75" customHeight="1" x14ac:dyDescent="0.25">
      <c r="B43" s="13"/>
      <c r="C43" s="13"/>
      <c r="D43" s="13"/>
      <c r="E43" s="13"/>
      <c r="F43" s="13"/>
      <c r="J43" s="8"/>
      <c r="K43" s="184"/>
    </row>
    <row r="44" spans="1:13" ht="18.75" customHeight="1" x14ac:dyDescent="0.25">
      <c r="B44" s="13"/>
      <c r="C44" s="13"/>
      <c r="D44" s="13"/>
      <c r="E44" s="13"/>
      <c r="F44" s="13"/>
      <c r="J44" s="8"/>
    </row>
    <row r="45" spans="1:13" ht="18.75" customHeight="1" x14ac:dyDescent="0.25">
      <c r="B45" s="13"/>
      <c r="C45" s="13"/>
      <c r="D45" s="13"/>
      <c r="E45" s="13"/>
      <c r="F45" s="13"/>
      <c r="J45" s="8"/>
    </row>
    <row r="46" spans="1:13" ht="18.75" customHeight="1" x14ac:dyDescent="0.25">
      <c r="B46" s="13"/>
      <c r="C46" s="13"/>
      <c r="D46" s="13"/>
      <c r="E46" s="13"/>
      <c r="F46" s="13"/>
      <c r="J46" s="8"/>
    </row>
    <row r="47" spans="1:13" ht="18.75" customHeight="1" x14ac:dyDescent="0.25">
      <c r="B47" s="13"/>
      <c r="C47" s="13"/>
      <c r="D47" s="13"/>
      <c r="E47" s="13"/>
      <c r="F47" s="13"/>
      <c r="J47" s="8"/>
    </row>
    <row r="48" spans="1:13" ht="14.1" customHeight="1" x14ac:dyDescent="0.25">
      <c r="B48" s="9"/>
      <c r="C48" s="9"/>
      <c r="D48" s="9"/>
      <c r="E48" s="9"/>
      <c r="F48" s="8"/>
    </row>
    <row r="49" spans="1:6" x14ac:dyDescent="0.25">
      <c r="D49" s="186"/>
      <c r="E49" s="186"/>
      <c r="F49" s="8"/>
    </row>
    <row r="50" spans="1:6" ht="12" customHeight="1" x14ac:dyDescent="0.25">
      <c r="D50" s="187"/>
      <c r="E50" s="187"/>
    </row>
    <row r="51" spans="1:6" ht="18.75" x14ac:dyDescent="0.3">
      <c r="A51" s="411" t="s">
        <v>73</v>
      </c>
      <c r="B51" s="411"/>
      <c r="C51" s="411"/>
      <c r="D51" s="412" t="str">
        <f>D11</f>
        <v>FY '19 Budget</v>
      </c>
      <c r="E51" s="411"/>
      <c r="F51" s="411" t="s">
        <v>20</v>
      </c>
    </row>
    <row r="52" spans="1:6" ht="18.75" x14ac:dyDescent="0.3">
      <c r="A52" s="411" t="s">
        <v>74</v>
      </c>
      <c r="B52" s="411"/>
      <c r="C52" s="411"/>
      <c r="D52" s="413">
        <f>+'Exp Summary 19'!W13</f>
        <v>88995951</v>
      </c>
      <c r="E52" s="414"/>
      <c r="F52" s="415">
        <f>+'Exp Summary 19'!Y13</f>
        <v>0.50214574664753797</v>
      </c>
    </row>
    <row r="53" spans="1:6" ht="18.75" x14ac:dyDescent="0.3">
      <c r="A53" s="411" t="s">
        <v>75</v>
      </c>
      <c r="B53" s="411"/>
      <c r="C53" s="411"/>
      <c r="D53" s="413">
        <f>+'Exp Summary 19'!W16</f>
        <v>1204381</v>
      </c>
      <c r="E53" s="416"/>
      <c r="F53" s="415">
        <f>+'Exp Summary 19'!Y16</f>
        <v>6.7955315910170839E-3</v>
      </c>
    </row>
    <row r="54" spans="1:6" ht="18.75" x14ac:dyDescent="0.3">
      <c r="A54" s="411" t="s">
        <v>76</v>
      </c>
      <c r="B54" s="411"/>
      <c r="C54" s="411"/>
      <c r="D54" s="413">
        <f>+'Exp Summary 19'!W18</f>
        <v>21132823</v>
      </c>
      <c r="E54" s="416"/>
      <c r="F54" s="415">
        <f>+'Exp Summary 19'!Y18</f>
        <v>0.1192386514764617</v>
      </c>
    </row>
    <row r="55" spans="1:6" ht="18.75" x14ac:dyDescent="0.3">
      <c r="A55" s="411" t="s">
        <v>77</v>
      </c>
      <c r="B55" s="411"/>
      <c r="C55" s="411"/>
      <c r="D55" s="413">
        <f>+'Exp Summary 19'!W20</f>
        <v>13487059</v>
      </c>
      <c r="E55" s="416"/>
      <c r="F55" s="415">
        <f>+'Exp Summary 19'!Y20</f>
        <v>7.6098622864700857E-2</v>
      </c>
    </row>
    <row r="56" spans="1:6" ht="18.75" x14ac:dyDescent="0.3">
      <c r="A56" s="411" t="s">
        <v>78</v>
      </c>
      <c r="B56" s="411"/>
      <c r="C56" s="411"/>
      <c r="D56" s="413">
        <f>+'Exp Summary 19'!W22</f>
        <v>25029436</v>
      </c>
      <c r="E56" s="416"/>
      <c r="F56" s="415">
        <f>+'Exp Summary 19'!Y22</f>
        <v>0.14122468142833561</v>
      </c>
    </row>
    <row r="57" spans="1:6" ht="18.75" x14ac:dyDescent="0.3">
      <c r="A57" s="411" t="s">
        <v>79</v>
      </c>
      <c r="B57" s="411"/>
      <c r="C57" s="411"/>
      <c r="D57" s="413">
        <f>+'Exp Summary 19'!W24</f>
        <v>27381665</v>
      </c>
      <c r="E57" s="416"/>
      <c r="F57" s="415">
        <f>+'Exp Summary 19'!Y24</f>
        <v>0.15459676599194672</v>
      </c>
    </row>
    <row r="58" spans="1:6" ht="18.75" x14ac:dyDescent="0.3">
      <c r="A58" s="411" t="s">
        <v>81</v>
      </c>
      <c r="B58" s="411"/>
      <c r="C58" s="411"/>
      <c r="D58" s="414">
        <f>+'Exp Summary 19'!W27</f>
        <v>177231315</v>
      </c>
      <c r="E58" s="414"/>
      <c r="F58" s="415">
        <f>+'Exp Summary 19'!Y27</f>
        <v>1</v>
      </c>
    </row>
    <row r="59" spans="1:6" x14ac:dyDescent="0.25">
      <c r="A59" s="410"/>
      <c r="B59" s="410"/>
      <c r="C59" s="410"/>
      <c r="D59" s="410"/>
      <c r="E59" s="410"/>
      <c r="F59" s="410"/>
    </row>
    <row r="60" spans="1:6" x14ac:dyDescent="0.25">
      <c r="D60" s="188"/>
    </row>
  </sheetData>
  <pageMargins left="0.3" right="0.3" top="0.5" bottom="0.5" header="0.5" footer="0.5"/>
  <pageSetup scale="80" orientation="portrait" r:id="rId1"/>
  <headerFooter alignWithMargins="0"/>
  <rowBreaks count="1" manualBreakCount="1">
    <brk id="4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7"/>
  <sheetViews>
    <sheetView showOutlineSymbols="0" view="pageBreakPreview" zoomScale="70" zoomScaleSheetLayoutView="70" workbookViewId="0">
      <selection activeCell="J68" sqref="J68"/>
    </sheetView>
  </sheetViews>
  <sheetFormatPr defaultColWidth="9.6640625" defaultRowHeight="19.5" x14ac:dyDescent="0.3"/>
  <cols>
    <col min="1" max="1" width="24.77734375" style="82" customWidth="1"/>
    <col min="2" max="2" width="2" style="82" customWidth="1"/>
    <col min="3" max="3" width="20.77734375" style="82" customWidth="1"/>
    <col min="4" max="4" width="2" style="82" customWidth="1"/>
    <col min="5" max="5" width="20.77734375" style="82" customWidth="1"/>
    <col min="6" max="6" width="25.109375" style="82" customWidth="1"/>
    <col min="7" max="7" width="2" style="82" customWidth="1"/>
    <col min="8" max="8" width="20.77734375" style="82" customWidth="1"/>
    <col min="9" max="9" width="2" style="82" customWidth="1"/>
    <col min="10" max="10" width="20.77734375" style="82" customWidth="1"/>
    <col min="11" max="11" width="15.109375" style="82" customWidth="1"/>
    <col min="12" max="12" width="12.77734375" style="82" customWidth="1"/>
    <col min="13" max="257" width="9.6640625" style="82" customWidth="1"/>
    <col min="258" max="16384" width="9.6640625" style="76"/>
  </cols>
  <sheetData>
    <row r="1" spans="1:257" ht="39.75" x14ac:dyDescent="0.5">
      <c r="A1" s="189" t="s">
        <v>5</v>
      </c>
      <c r="B1" s="43"/>
      <c r="C1" s="80"/>
      <c r="D1" s="80"/>
      <c r="E1" s="80"/>
      <c r="F1" s="43"/>
      <c r="G1" s="43"/>
      <c r="H1" s="43"/>
      <c r="I1" s="43"/>
      <c r="J1" s="43"/>
      <c r="K1" s="86"/>
    </row>
    <row r="2" spans="1:257" ht="36.6" customHeight="1" x14ac:dyDescent="0.5">
      <c r="A2" s="190" t="s">
        <v>16</v>
      </c>
      <c r="B2" s="43"/>
      <c r="C2" s="80"/>
      <c r="D2" s="80"/>
      <c r="E2" s="80"/>
      <c r="F2" s="43"/>
      <c r="G2" s="43"/>
      <c r="H2" s="43"/>
      <c r="I2" s="43"/>
      <c r="J2" s="43"/>
      <c r="K2" s="86"/>
    </row>
    <row r="3" spans="1:257" ht="30.95" customHeight="1" x14ac:dyDescent="0.4">
      <c r="A3" s="191" t="s">
        <v>71</v>
      </c>
      <c r="B3" s="43"/>
      <c r="C3" s="80"/>
      <c r="D3" s="80"/>
      <c r="E3" s="80"/>
      <c r="F3" s="43"/>
      <c r="G3" s="43"/>
      <c r="H3" s="43"/>
      <c r="I3" s="43"/>
      <c r="J3" s="43"/>
      <c r="K3" s="86"/>
    </row>
    <row r="4" spans="1:257" ht="30.95" customHeight="1" x14ac:dyDescent="0.4">
      <c r="A4" s="191" t="s">
        <v>72</v>
      </c>
      <c r="B4" s="43"/>
      <c r="C4" s="80"/>
      <c r="D4" s="80"/>
      <c r="E4" s="80"/>
      <c r="F4" s="43"/>
      <c r="G4" s="43"/>
      <c r="H4" s="43"/>
      <c r="I4" s="43"/>
      <c r="J4" s="43"/>
      <c r="K4" s="86"/>
    </row>
    <row r="5" spans="1:257" ht="19.5" customHeight="1" x14ac:dyDescent="0.3">
      <c r="C5" s="86"/>
      <c r="D5" s="86"/>
      <c r="E5" s="86"/>
      <c r="F5" s="86"/>
      <c r="G5" s="86"/>
      <c r="H5" s="86"/>
      <c r="I5" s="86"/>
      <c r="J5" s="86"/>
      <c r="K5" s="86"/>
    </row>
    <row r="6" spans="1:257" ht="27" x14ac:dyDescent="0.35">
      <c r="A6" s="192" t="s">
        <v>30</v>
      </c>
      <c r="B6" s="43"/>
      <c r="C6" s="43"/>
      <c r="D6" s="43"/>
      <c r="E6" s="43"/>
      <c r="F6" s="43"/>
      <c r="G6" s="43"/>
      <c r="H6" s="43"/>
      <c r="I6" s="43"/>
      <c r="J6" s="43"/>
      <c r="K6" s="86"/>
    </row>
    <row r="7" spans="1:257" ht="19.5" customHeight="1" x14ac:dyDescent="0.35">
      <c r="A7" s="192"/>
      <c r="B7" s="43"/>
      <c r="C7" s="43"/>
      <c r="D7" s="43"/>
      <c r="E7" s="43"/>
      <c r="F7" s="43"/>
      <c r="G7" s="43"/>
      <c r="H7" s="43"/>
      <c r="I7" s="43"/>
      <c r="J7" s="43"/>
      <c r="K7" s="86"/>
    </row>
    <row r="8" spans="1:257" ht="19.5" customHeight="1" x14ac:dyDescent="0.35">
      <c r="A8" s="192"/>
      <c r="B8" s="43"/>
      <c r="C8" s="43"/>
      <c r="D8" s="43"/>
      <c r="E8" s="43"/>
      <c r="F8" s="43"/>
      <c r="G8" s="43"/>
      <c r="H8" s="43"/>
      <c r="I8" s="43"/>
      <c r="J8" s="43"/>
      <c r="K8" s="86"/>
    </row>
    <row r="9" spans="1:257" ht="19.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257" ht="19.5" customHeight="1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257" s="193" customFormat="1" ht="18.75" customHeight="1" x14ac:dyDescent="0.3">
      <c r="B11" s="86"/>
      <c r="C11" s="82"/>
      <c r="D11" s="82"/>
      <c r="E11" s="82"/>
      <c r="F11" s="85" t="s">
        <v>31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</row>
    <row r="12" spans="1:257" s="193" customFormat="1" ht="18.75" customHeight="1" x14ac:dyDescent="0.3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</row>
    <row r="13" spans="1:257" s="193" customFormat="1" ht="18.75" customHeight="1" x14ac:dyDescent="0.3">
      <c r="A13" s="82"/>
      <c r="B13" s="82"/>
      <c r="C13" s="82"/>
      <c r="D13" s="82"/>
      <c r="E13" s="82"/>
      <c r="F13" s="110"/>
      <c r="G13" s="110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  <c r="IW13" s="82"/>
    </row>
    <row r="14" spans="1:257" s="193" customFormat="1" ht="18.75" customHeight="1" x14ac:dyDescent="0.3">
      <c r="A14" s="82"/>
      <c r="B14" s="82"/>
      <c r="C14" s="82"/>
      <c r="D14" s="82"/>
      <c r="E14" s="82"/>
      <c r="F14" s="82"/>
      <c r="G14" s="84"/>
      <c r="H14" s="82"/>
      <c r="I14" s="194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  <c r="IW14" s="82"/>
    </row>
    <row r="15" spans="1:257" s="193" customFormat="1" ht="18.75" customHeight="1" x14ac:dyDescent="0.3">
      <c r="A15" s="82"/>
      <c r="B15" s="82"/>
      <c r="C15" s="82"/>
      <c r="D15" s="82"/>
      <c r="E15" s="82"/>
      <c r="F15" s="82"/>
      <c r="G15" s="84"/>
      <c r="H15" s="82"/>
      <c r="I15" s="194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  <c r="IW15" s="82"/>
    </row>
    <row r="16" spans="1:257" s="193" customFormat="1" ht="39.75" customHeight="1" thickBot="1" x14ac:dyDescent="0.35">
      <c r="A16" s="82"/>
      <c r="B16" s="82"/>
      <c r="C16" s="82"/>
      <c r="D16" s="82"/>
      <c r="E16" s="82"/>
      <c r="F16" s="91" t="s">
        <v>73</v>
      </c>
      <c r="G16" s="110"/>
      <c r="H16" s="195" t="s">
        <v>82</v>
      </c>
      <c r="I16" s="196"/>
      <c r="J16" s="91" t="s">
        <v>20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</row>
    <row r="17" spans="1:257" s="193" customFormat="1" ht="20.100000000000001" customHeight="1" x14ac:dyDescent="0.3">
      <c r="A17" s="82"/>
      <c r="B17" s="82"/>
      <c r="C17" s="82"/>
      <c r="D17" s="82"/>
      <c r="E17" s="82"/>
      <c r="F17" s="84"/>
      <c r="G17" s="84"/>
      <c r="H17" s="196"/>
      <c r="I17" s="196"/>
      <c r="J17" s="96"/>
      <c r="K17" s="194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</row>
    <row r="18" spans="1:257" s="193" customFormat="1" ht="20.100000000000001" customHeight="1" x14ac:dyDescent="0.3">
      <c r="A18" s="82"/>
      <c r="B18" s="82"/>
      <c r="C18" s="82"/>
      <c r="D18" s="82"/>
      <c r="E18" s="82"/>
      <c r="F18" s="97" t="s">
        <v>74</v>
      </c>
      <c r="G18" s="84"/>
      <c r="H18" s="98">
        <v>92170395</v>
      </c>
      <c r="I18" s="197"/>
      <c r="J18" s="100">
        <f>(H18/$H$25)</f>
        <v>0.50608366568736207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  <c r="IW18" s="82"/>
    </row>
    <row r="19" spans="1:257" s="193" customFormat="1" ht="20.100000000000001" customHeight="1" x14ac:dyDescent="0.3">
      <c r="A19" s="82"/>
      <c r="B19" s="82"/>
      <c r="C19" s="82"/>
      <c r="D19" s="82"/>
      <c r="E19" s="82"/>
      <c r="F19" s="97" t="s">
        <v>75</v>
      </c>
      <c r="G19" s="84"/>
      <c r="H19" s="102">
        <v>1745247</v>
      </c>
      <c r="I19" s="103"/>
      <c r="J19" s="100">
        <f>H19/$H$25</f>
        <v>9.5826973432181946E-3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  <c r="IW19" s="82"/>
    </row>
    <row r="20" spans="1:257" s="193" customFormat="1" ht="20.100000000000001" customHeight="1" x14ac:dyDescent="0.3">
      <c r="A20" s="82"/>
      <c r="B20" s="82"/>
      <c r="C20" s="82"/>
      <c r="D20" s="82"/>
      <c r="E20" s="82"/>
      <c r="F20" s="97" t="s">
        <v>76</v>
      </c>
      <c r="G20" s="84"/>
      <c r="H20" s="102">
        <v>20164914</v>
      </c>
      <c r="I20" s="103"/>
      <c r="J20" s="100">
        <f>H20/$H$25</f>
        <v>0.11072029793721083</v>
      </c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  <c r="IW20" s="82"/>
    </row>
    <row r="21" spans="1:257" s="193" customFormat="1" ht="20.100000000000001" customHeight="1" x14ac:dyDescent="0.3">
      <c r="A21" s="82"/>
      <c r="B21" s="82"/>
      <c r="C21" s="82"/>
      <c r="D21" s="82"/>
      <c r="E21" s="82"/>
      <c r="F21" s="97" t="s">
        <v>77</v>
      </c>
      <c r="G21" s="84"/>
      <c r="H21" s="102">
        <v>12861746</v>
      </c>
      <c r="I21" s="103"/>
      <c r="J21" s="100">
        <f>H21/$H$25</f>
        <v>7.0620501982439882E-2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  <c r="IW21" s="82"/>
    </row>
    <row r="22" spans="1:257" s="193" customFormat="1" ht="20.100000000000001" customHeight="1" x14ac:dyDescent="0.3">
      <c r="A22" s="82"/>
      <c r="B22" s="82"/>
      <c r="C22" s="82"/>
      <c r="D22" s="82"/>
      <c r="E22" s="82"/>
      <c r="F22" s="97" t="s">
        <v>78</v>
      </c>
      <c r="G22" s="84"/>
      <c r="H22" s="102">
        <v>27482879</v>
      </c>
      <c r="I22" s="103"/>
      <c r="J22" s="100">
        <f>H22/$H$25</f>
        <v>0.15090134037032416</v>
      </c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  <c r="IW22" s="82"/>
    </row>
    <row r="23" spans="1:257" s="193" customFormat="1" ht="20.100000000000001" customHeight="1" x14ac:dyDescent="0.3">
      <c r="A23" s="82"/>
      <c r="B23" s="82"/>
      <c r="C23" s="82"/>
      <c r="D23" s="82"/>
      <c r="E23" s="82"/>
      <c r="F23" s="97" t="s">
        <v>79</v>
      </c>
      <c r="G23" s="84"/>
      <c r="H23" s="102">
        <v>27699636</v>
      </c>
      <c r="I23" s="103"/>
      <c r="J23" s="100">
        <f>(H23/$H$25)</f>
        <v>0.15209149667944485</v>
      </c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  <c r="IW23" s="82"/>
    </row>
    <row r="24" spans="1:257" s="193" customFormat="1" ht="20.100000000000001" customHeight="1" thickBot="1" x14ac:dyDescent="0.35">
      <c r="A24" s="82"/>
      <c r="B24" s="82"/>
      <c r="C24" s="82"/>
      <c r="D24" s="82"/>
      <c r="E24" s="82"/>
      <c r="F24" s="88"/>
      <c r="G24" s="84"/>
      <c r="H24" s="103"/>
      <c r="I24" s="103"/>
      <c r="J24" s="111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  <c r="IW24" s="82"/>
    </row>
    <row r="25" spans="1:257" s="193" customFormat="1" ht="20.100000000000001" customHeight="1" thickBot="1" x14ac:dyDescent="0.35">
      <c r="A25" s="82"/>
      <c r="B25" s="82"/>
      <c r="C25" s="82"/>
      <c r="D25" s="82"/>
      <c r="E25" s="82"/>
      <c r="F25" s="198" t="s">
        <v>81</v>
      </c>
      <c r="G25" s="87"/>
      <c r="H25" s="199">
        <f>SUM(H18:H23)</f>
        <v>182124817</v>
      </c>
      <c r="I25" s="108"/>
      <c r="J25" s="200">
        <f>(SUM(J18:J23))</f>
        <v>1</v>
      </c>
      <c r="K25" s="113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  <c r="IW25" s="82"/>
    </row>
    <row r="26" spans="1:257" s="193" customFormat="1" ht="18.75" customHeight="1" thickTop="1" x14ac:dyDescent="0.3">
      <c r="A26" s="82"/>
      <c r="B26" s="82"/>
      <c r="C26" s="82"/>
      <c r="D26" s="82"/>
      <c r="E26" s="82"/>
      <c r="F26" s="82"/>
      <c r="G26" s="84"/>
      <c r="H26" s="82"/>
      <c r="I26" s="84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  <c r="IW26" s="82"/>
    </row>
    <row r="27" spans="1:257" s="193" customFormat="1" ht="18.75" customHeight="1" x14ac:dyDescent="0.3">
      <c r="A27" s="82"/>
      <c r="B27" s="82"/>
      <c r="C27" s="82"/>
      <c r="D27" s="82"/>
      <c r="E27" s="82"/>
      <c r="F27" s="82"/>
      <c r="G27" s="84"/>
      <c r="H27" s="82"/>
      <c r="I27" s="194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  <c r="IW27" s="82"/>
    </row>
    <row r="28" spans="1:257" s="193" customFormat="1" ht="18.75" customHeight="1" x14ac:dyDescent="0.3">
      <c r="A28" s="82"/>
      <c r="B28" s="82"/>
      <c r="C28" s="82"/>
      <c r="D28" s="82"/>
      <c r="E28" s="82"/>
      <c r="F28" s="82"/>
      <c r="G28" s="82"/>
      <c r="H28" s="20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  <c r="IW28" s="82"/>
    </row>
    <row r="29" spans="1:257" s="193" customFormat="1" x14ac:dyDescent="0.3">
      <c r="A29" s="82"/>
      <c r="B29" s="82"/>
      <c r="C29" s="82"/>
      <c r="D29" s="82"/>
      <c r="E29" s="82"/>
      <c r="F29" s="86"/>
      <c r="G29" s="86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  <c r="IW29" s="82"/>
    </row>
    <row r="30" spans="1:257" s="193" customFormat="1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  <c r="IW30" s="82"/>
    </row>
    <row r="31" spans="1:257" s="193" customFormat="1" x14ac:dyDescent="0.3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  <c r="IW31" s="82"/>
    </row>
    <row r="32" spans="1:257" s="193" customFormat="1" x14ac:dyDescent="0.3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  <c r="IW32" s="82"/>
    </row>
    <row r="33" spans="1:257" s="193" customFormat="1" x14ac:dyDescent="0.3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  <c r="IW33" s="82"/>
    </row>
    <row r="34" spans="1:257" s="193" customFormat="1" x14ac:dyDescent="0.3">
      <c r="B34" s="82"/>
      <c r="C34" s="82"/>
      <c r="D34" s="82"/>
      <c r="E34" s="82"/>
      <c r="F34" s="85" t="s">
        <v>33</v>
      </c>
      <c r="G34" s="82"/>
      <c r="H34" s="82"/>
      <c r="I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</row>
    <row r="35" spans="1:257" s="193" customFormat="1" x14ac:dyDescent="0.3">
      <c r="A35" s="82"/>
      <c r="B35" s="82"/>
      <c r="C35" s="82"/>
      <c r="D35" s="82"/>
      <c r="E35" s="82"/>
      <c r="F35" s="82"/>
      <c r="G35" s="82"/>
      <c r="H35" s="82"/>
      <c r="I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</row>
    <row r="36" spans="1:257" s="193" customFormat="1" x14ac:dyDescent="0.3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  <c r="IW36" s="82"/>
    </row>
    <row r="37" spans="1:257" s="193" customFormat="1" ht="39.75" customHeight="1" thickBot="1" x14ac:dyDescent="0.35">
      <c r="A37" s="91" t="s">
        <v>73</v>
      </c>
      <c r="B37" s="110"/>
      <c r="C37" s="91" t="s">
        <v>34</v>
      </c>
      <c r="D37" s="110"/>
      <c r="E37" s="91" t="s">
        <v>20</v>
      </c>
      <c r="F37" s="82"/>
      <c r="G37" s="82"/>
      <c r="H37" s="82"/>
      <c r="I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</row>
    <row r="38" spans="1:257" s="193" customFormat="1" x14ac:dyDescent="0.3">
      <c r="A38" s="84"/>
      <c r="B38" s="84"/>
      <c r="C38" s="110"/>
      <c r="D38" s="110"/>
      <c r="E38" s="96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  <c r="IW38" s="82"/>
    </row>
    <row r="39" spans="1:257" s="193" customFormat="1" x14ac:dyDescent="0.3">
      <c r="A39" s="97" t="s">
        <v>74</v>
      </c>
      <c r="B39" s="84"/>
      <c r="C39" s="98">
        <f>'Exp Summary 19'!$W$13</f>
        <v>88995951</v>
      </c>
      <c r="D39" s="99"/>
      <c r="E39" s="100">
        <f>+'Exp Summary 19'!Y13</f>
        <v>0.50214574664753797</v>
      </c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  <c r="IW39" s="82"/>
    </row>
    <row r="40" spans="1:257" s="193" customFormat="1" ht="20.100000000000001" customHeight="1" x14ac:dyDescent="0.3">
      <c r="A40" s="97" t="s">
        <v>75</v>
      </c>
      <c r="B40" s="84"/>
      <c r="C40" s="102">
        <f>'Exp Summary 19'!$W$16</f>
        <v>1204381</v>
      </c>
      <c r="D40" s="103"/>
      <c r="E40" s="100">
        <f>+'Exp Summary 19'!Y16</f>
        <v>6.7955315910170839E-3</v>
      </c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  <c r="IW40" s="82"/>
    </row>
    <row r="41" spans="1:257" s="193" customFormat="1" ht="20.100000000000001" customHeight="1" x14ac:dyDescent="0.3">
      <c r="A41" s="97" t="s">
        <v>76</v>
      </c>
      <c r="B41" s="84"/>
      <c r="C41" s="102">
        <f>'Exp Summary 19'!$W$18</f>
        <v>21132823</v>
      </c>
      <c r="D41" s="103"/>
      <c r="E41" s="100">
        <f>+'Exp Summary 19'!Y18</f>
        <v>0.1192386514764617</v>
      </c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  <c r="IW41" s="82"/>
    </row>
    <row r="42" spans="1:257" s="193" customFormat="1" ht="20.100000000000001" customHeight="1" x14ac:dyDescent="0.3">
      <c r="A42" s="97" t="s">
        <v>77</v>
      </c>
      <c r="B42" s="84"/>
      <c r="C42" s="102">
        <f>'Exp Summary 19'!$W$20</f>
        <v>13487059</v>
      </c>
      <c r="D42" s="103"/>
      <c r="E42" s="100">
        <f>+'Exp Summary 19'!Y20</f>
        <v>7.6098622864700857E-2</v>
      </c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  <c r="IW42" s="82"/>
    </row>
    <row r="43" spans="1:257" s="193" customFormat="1" ht="20.100000000000001" customHeight="1" x14ac:dyDescent="0.3">
      <c r="A43" s="97" t="s">
        <v>78</v>
      </c>
      <c r="B43" s="84"/>
      <c r="C43" s="102">
        <f>'Exp Summary 19'!$W$22</f>
        <v>25029436</v>
      </c>
      <c r="D43" s="103"/>
      <c r="E43" s="100">
        <f>+'Exp Summary 19'!Y22</f>
        <v>0.14122468142833561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  <c r="IW43" s="82"/>
    </row>
    <row r="44" spans="1:257" s="193" customFormat="1" ht="20.100000000000001" customHeight="1" x14ac:dyDescent="0.3">
      <c r="A44" s="97" t="s">
        <v>79</v>
      </c>
      <c r="B44" s="84"/>
      <c r="C44" s="102">
        <f>'Exp Summary 19'!$W$24</f>
        <v>27381665</v>
      </c>
      <c r="D44" s="103"/>
      <c r="E44" s="100">
        <f>+'Exp Summary 19'!Y24</f>
        <v>0.15459676599194672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  <c r="IV44" s="82"/>
      <c r="IW44" s="82"/>
    </row>
    <row r="45" spans="1:257" s="193" customFormat="1" ht="20.100000000000001" customHeight="1" thickBot="1" x14ac:dyDescent="0.35">
      <c r="A45" s="88"/>
      <c r="B45" s="84"/>
      <c r="C45" s="103"/>
      <c r="D45" s="103"/>
      <c r="E45" s="111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  <c r="IW45" s="82"/>
    </row>
    <row r="46" spans="1:257" s="193" customFormat="1" ht="20.100000000000001" customHeight="1" thickBot="1" x14ac:dyDescent="0.35">
      <c r="A46" s="198" t="s">
        <v>81</v>
      </c>
      <c r="B46" s="87"/>
      <c r="C46" s="199">
        <f>+'Exp Summary 19'!W27</f>
        <v>177231315</v>
      </c>
      <c r="D46" s="108"/>
      <c r="E46" s="200">
        <f>+'Exp Summary 19'!Y27</f>
        <v>1</v>
      </c>
      <c r="F46" s="82"/>
      <c r="G46" s="82"/>
      <c r="H46" s="82"/>
      <c r="I46" s="82"/>
      <c r="J46" s="82"/>
      <c r="K46" s="112"/>
      <c r="L46" s="11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  <c r="IS46" s="82"/>
      <c r="IT46" s="82"/>
      <c r="IU46" s="82"/>
      <c r="IV46" s="82"/>
      <c r="IW46" s="82"/>
    </row>
    <row r="47" spans="1:257" s="193" customFormat="1" ht="20.100000000000001" customHeight="1" thickTop="1" x14ac:dyDescent="0.3">
      <c r="F47" s="82"/>
      <c r="G47" s="82"/>
      <c r="H47" s="82"/>
      <c r="I47" s="82"/>
      <c r="J47" s="82"/>
      <c r="K47" s="113"/>
      <c r="L47" s="113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  <c r="IS47" s="82"/>
      <c r="IT47" s="82"/>
      <c r="IU47" s="82"/>
      <c r="IV47" s="82"/>
      <c r="IW47" s="82"/>
    </row>
    <row r="48" spans="1:257" s="193" customFormat="1" ht="20.100000000000001" customHeight="1" x14ac:dyDescent="0.3">
      <c r="J48" s="82"/>
      <c r="K48" s="55"/>
      <c r="L48" s="55"/>
      <c r="M48" s="82"/>
      <c r="N48" s="202"/>
      <c r="O48" s="203"/>
      <c r="P48" s="203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  <c r="IV48" s="82"/>
      <c r="IW48" s="82"/>
    </row>
    <row r="49" spans="1:257" s="193" customFormat="1" ht="18.75" customHeight="1" x14ac:dyDescent="0.3">
      <c r="B49" s="204"/>
      <c r="D49" s="204"/>
      <c r="J49" s="82"/>
      <c r="K49" s="82"/>
      <c r="L49" s="82"/>
      <c r="M49" s="82"/>
      <c r="N49" s="202"/>
      <c r="O49" s="203"/>
      <c r="P49" s="203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  <c r="GT49" s="82"/>
      <c r="GU49" s="82"/>
      <c r="GV49" s="82"/>
      <c r="GW49" s="82"/>
      <c r="GX49" s="82"/>
      <c r="GY49" s="82"/>
      <c r="GZ49" s="82"/>
      <c r="HA49" s="82"/>
      <c r="HB49" s="82"/>
      <c r="HC49" s="82"/>
      <c r="HD49" s="82"/>
      <c r="HE49" s="82"/>
      <c r="HF49" s="82"/>
      <c r="HG49" s="82"/>
      <c r="HH49" s="82"/>
      <c r="HI49" s="82"/>
      <c r="HJ49" s="82"/>
      <c r="HK49" s="82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2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2"/>
      <c r="IJ49" s="82"/>
      <c r="IK49" s="82"/>
      <c r="IL49" s="82"/>
      <c r="IM49" s="82"/>
      <c r="IN49" s="82"/>
      <c r="IO49" s="82"/>
      <c r="IP49" s="82"/>
      <c r="IQ49" s="82"/>
      <c r="IR49" s="82"/>
      <c r="IS49" s="82"/>
      <c r="IT49" s="82"/>
      <c r="IU49" s="82"/>
      <c r="IV49" s="82"/>
      <c r="IW49" s="82"/>
    </row>
    <row r="50" spans="1:257" s="193" customFormat="1" ht="18.75" customHeight="1" x14ac:dyDescent="0.3">
      <c r="D50" s="204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  <c r="IS50" s="82"/>
      <c r="IT50" s="82"/>
      <c r="IU50" s="82"/>
      <c r="IV50" s="82"/>
      <c r="IW50" s="82"/>
    </row>
    <row r="51" spans="1:257" s="193" customFormat="1" ht="18.75" customHeight="1" x14ac:dyDescent="0.3">
      <c r="J51" s="82"/>
      <c r="K51" s="82"/>
      <c r="L51" s="82"/>
      <c r="M51" s="82"/>
      <c r="N51" s="20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  <c r="IS51" s="82"/>
      <c r="IT51" s="82"/>
      <c r="IU51" s="82"/>
      <c r="IV51" s="82"/>
      <c r="IW51" s="82"/>
    </row>
    <row r="52" spans="1:257" s="193" customFormat="1" ht="18.75" customHeight="1" x14ac:dyDescent="0.3">
      <c r="A52" s="82"/>
      <c r="B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  <c r="IS52" s="82"/>
      <c r="IT52" s="82"/>
      <c r="IU52" s="82"/>
      <c r="IV52" s="82"/>
      <c r="IW52" s="82"/>
    </row>
    <row r="53" spans="1:257" s="193" customFormat="1" ht="18.75" customHeight="1" x14ac:dyDescent="0.3">
      <c r="A53" s="82"/>
      <c r="B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  <c r="IS53" s="82"/>
      <c r="IT53" s="82"/>
      <c r="IU53" s="82"/>
      <c r="IV53" s="82"/>
      <c r="IW53" s="82"/>
    </row>
    <row r="54" spans="1:257" s="193" customFormat="1" ht="18.75" customHeight="1" x14ac:dyDescent="0.3">
      <c r="A54" s="82"/>
      <c r="B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  <c r="IS54" s="82"/>
      <c r="IT54" s="82"/>
      <c r="IU54" s="82"/>
      <c r="IV54" s="82"/>
      <c r="IW54" s="82"/>
    </row>
    <row r="55" spans="1:257" s="193" customFormat="1" ht="18.75" customHeight="1" x14ac:dyDescent="0.3">
      <c r="A55" s="82"/>
      <c r="B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  <c r="IS55" s="82"/>
      <c r="IT55" s="82"/>
      <c r="IU55" s="82"/>
      <c r="IV55" s="82"/>
      <c r="IW55" s="82"/>
    </row>
    <row r="56" spans="1:257" s="193" customFormat="1" ht="18.75" customHeight="1" x14ac:dyDescent="0.3">
      <c r="A56" s="82"/>
      <c r="B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  <c r="IS56" s="82"/>
      <c r="IT56" s="82"/>
      <c r="IU56" s="82"/>
      <c r="IV56" s="82"/>
      <c r="IW56" s="82"/>
    </row>
    <row r="57" spans="1:257" s="193" customFormat="1" ht="14.1" customHeight="1" x14ac:dyDescent="0.3">
      <c r="A57" s="82"/>
      <c r="B57" s="82"/>
      <c r="C57" s="88"/>
      <c r="D57" s="88"/>
      <c r="E57" s="88"/>
      <c r="F57" s="88"/>
      <c r="G57" s="88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/>
      <c r="GI57" s="82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</row>
    <row r="58" spans="1:257" s="193" customFormat="1" x14ac:dyDescent="0.3">
      <c r="A58" s="82"/>
      <c r="B58" s="82"/>
      <c r="C58" s="418"/>
      <c r="D58" s="418"/>
      <c r="E58" s="418"/>
      <c r="F58" s="417"/>
      <c r="G58" s="417"/>
      <c r="H58" s="418"/>
      <c r="I58" s="418"/>
      <c r="J58" s="418"/>
      <c r="K58" s="418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  <c r="IS58" s="82"/>
      <c r="IT58" s="82"/>
      <c r="IU58" s="82"/>
      <c r="IV58" s="82"/>
      <c r="IW58" s="82"/>
    </row>
    <row r="59" spans="1:257" s="82" customFormat="1" ht="14.25" customHeight="1" x14ac:dyDescent="0.3">
      <c r="C59" s="418" t="s">
        <v>73</v>
      </c>
      <c r="D59" s="418"/>
      <c r="E59" s="418"/>
      <c r="F59" s="422" t="str">
        <f>H16</f>
        <v>FY '18 Budget 
(As Amended)</v>
      </c>
      <c r="G59" s="422"/>
      <c r="H59" s="423" t="s">
        <v>20</v>
      </c>
      <c r="I59" s="418"/>
      <c r="J59" s="418"/>
      <c r="K59" s="418"/>
    </row>
    <row r="60" spans="1:257" s="82" customFormat="1" x14ac:dyDescent="0.3">
      <c r="C60" s="418" t="s">
        <v>74</v>
      </c>
      <c r="D60" s="418"/>
      <c r="E60" s="418"/>
      <c r="F60" s="419">
        <f t="shared" ref="F60:F65" si="0">H18</f>
        <v>92170395</v>
      </c>
      <c r="G60" s="419"/>
      <c r="H60" s="421">
        <f>(F60/$F$66)</f>
        <v>0.50608366568736207</v>
      </c>
      <c r="I60" s="421"/>
      <c r="J60" s="421">
        <f>ROUND(H60,4)</f>
        <v>0.50609999999999999</v>
      </c>
      <c r="K60" s="418"/>
    </row>
    <row r="61" spans="1:257" s="82" customFormat="1" x14ac:dyDescent="0.3">
      <c r="C61" s="418" t="s">
        <v>75</v>
      </c>
      <c r="D61" s="418"/>
      <c r="E61" s="418"/>
      <c r="F61" s="419">
        <f t="shared" si="0"/>
        <v>1745247</v>
      </c>
      <c r="G61" s="420"/>
      <c r="H61" s="421">
        <f t="shared" ref="H61:H64" si="1">F61/$F$66</f>
        <v>9.5826973432181946E-3</v>
      </c>
      <c r="I61" s="421"/>
      <c r="J61" s="421">
        <f t="shared" ref="J61:J65" si="2">ROUND(H61,4)</f>
        <v>9.5999999999999992E-3</v>
      </c>
      <c r="K61" s="418"/>
    </row>
    <row r="62" spans="1:257" s="193" customFormat="1" x14ac:dyDescent="0.3">
      <c r="A62" s="82"/>
      <c r="B62" s="82"/>
      <c r="C62" s="418" t="s">
        <v>76</v>
      </c>
      <c r="D62" s="418"/>
      <c r="E62" s="418"/>
      <c r="F62" s="419">
        <f t="shared" si="0"/>
        <v>20164914</v>
      </c>
      <c r="G62" s="420"/>
      <c r="H62" s="421">
        <f t="shared" si="1"/>
        <v>0.11072029793721083</v>
      </c>
      <c r="I62" s="421"/>
      <c r="J62" s="421">
        <f t="shared" si="2"/>
        <v>0.11070000000000001</v>
      </c>
      <c r="K62" s="418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  <c r="GT62" s="82"/>
      <c r="GU62" s="82"/>
      <c r="GV62" s="82"/>
      <c r="GW62" s="82"/>
      <c r="GX62" s="82"/>
      <c r="GY62" s="82"/>
      <c r="GZ62" s="82"/>
      <c r="HA62" s="82"/>
      <c r="HB62" s="82"/>
      <c r="HC62" s="82"/>
      <c r="HD62" s="82"/>
      <c r="HE62" s="82"/>
      <c r="HF62" s="82"/>
      <c r="HG62" s="82"/>
      <c r="HH62" s="82"/>
      <c r="HI62" s="82"/>
      <c r="HJ62" s="82"/>
      <c r="HK62" s="82"/>
      <c r="HL62" s="82"/>
      <c r="HM62" s="82"/>
      <c r="HN62" s="82"/>
      <c r="HO62" s="82"/>
      <c r="HP62" s="82"/>
      <c r="HQ62" s="82"/>
      <c r="HR62" s="82"/>
      <c r="HS62" s="82"/>
      <c r="HT62" s="82"/>
      <c r="HU62" s="82"/>
      <c r="HV62" s="82"/>
      <c r="HW62" s="82"/>
      <c r="HX62" s="82"/>
      <c r="HY62" s="82"/>
      <c r="HZ62" s="82"/>
      <c r="IA62" s="82"/>
      <c r="IB62" s="82"/>
      <c r="IC62" s="82"/>
      <c r="ID62" s="82"/>
      <c r="IE62" s="82"/>
      <c r="IF62" s="82"/>
      <c r="IG62" s="82"/>
      <c r="IH62" s="82"/>
      <c r="II62" s="82"/>
      <c r="IJ62" s="82"/>
      <c r="IK62" s="82"/>
      <c r="IL62" s="82"/>
      <c r="IM62" s="82"/>
      <c r="IN62" s="82"/>
      <c r="IO62" s="82"/>
      <c r="IP62" s="82"/>
      <c r="IQ62" s="82"/>
      <c r="IR62" s="82"/>
      <c r="IS62" s="82"/>
      <c r="IT62" s="82"/>
      <c r="IU62" s="82"/>
      <c r="IV62" s="82"/>
      <c r="IW62" s="82"/>
    </row>
    <row r="63" spans="1:257" s="193" customFormat="1" x14ac:dyDescent="0.3">
      <c r="A63" s="82"/>
      <c r="B63" s="82"/>
      <c r="C63" s="418" t="s">
        <v>77</v>
      </c>
      <c r="D63" s="418"/>
      <c r="E63" s="418"/>
      <c r="F63" s="419">
        <f t="shared" si="0"/>
        <v>12861746</v>
      </c>
      <c r="G63" s="420"/>
      <c r="H63" s="421">
        <f t="shared" si="1"/>
        <v>7.0620501982439882E-2</v>
      </c>
      <c r="I63" s="421"/>
      <c r="J63" s="421">
        <f t="shared" si="2"/>
        <v>7.0599999999999996E-2</v>
      </c>
      <c r="K63" s="418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  <c r="FE63" s="82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82"/>
      <c r="GE63" s="82"/>
      <c r="GF63" s="82"/>
      <c r="GG63" s="82"/>
      <c r="GH63" s="82"/>
      <c r="GI63" s="82"/>
      <c r="GJ63" s="82"/>
      <c r="GK63" s="82"/>
      <c r="GL63" s="82"/>
      <c r="GM63" s="82"/>
      <c r="GN63" s="82"/>
      <c r="GO63" s="82"/>
      <c r="GP63" s="82"/>
      <c r="GQ63" s="82"/>
      <c r="GR63" s="82"/>
      <c r="GS63" s="82"/>
      <c r="GT63" s="82"/>
      <c r="GU63" s="82"/>
      <c r="GV63" s="82"/>
      <c r="GW63" s="82"/>
      <c r="GX63" s="82"/>
      <c r="GY63" s="82"/>
      <c r="GZ63" s="82"/>
      <c r="HA63" s="82"/>
      <c r="HB63" s="82"/>
      <c r="HC63" s="82"/>
      <c r="HD63" s="82"/>
      <c r="HE63" s="82"/>
      <c r="HF63" s="82"/>
      <c r="HG63" s="82"/>
      <c r="HH63" s="82"/>
      <c r="HI63" s="82"/>
      <c r="HJ63" s="82"/>
      <c r="HK63" s="82"/>
      <c r="HL63" s="82"/>
      <c r="HM63" s="82"/>
      <c r="HN63" s="82"/>
      <c r="HO63" s="82"/>
      <c r="HP63" s="82"/>
      <c r="HQ63" s="82"/>
      <c r="HR63" s="82"/>
      <c r="HS63" s="82"/>
      <c r="HT63" s="82"/>
      <c r="HU63" s="82"/>
      <c r="HV63" s="82"/>
      <c r="HW63" s="82"/>
      <c r="HX63" s="82"/>
      <c r="HY63" s="82"/>
      <c r="HZ63" s="82"/>
      <c r="IA63" s="82"/>
      <c r="IB63" s="82"/>
      <c r="IC63" s="82"/>
      <c r="ID63" s="82"/>
      <c r="IE63" s="82"/>
      <c r="IF63" s="82"/>
      <c r="IG63" s="82"/>
      <c r="IH63" s="82"/>
      <c r="II63" s="82"/>
      <c r="IJ63" s="82"/>
      <c r="IK63" s="82"/>
      <c r="IL63" s="82"/>
      <c r="IM63" s="82"/>
      <c r="IN63" s="82"/>
      <c r="IO63" s="82"/>
      <c r="IP63" s="82"/>
      <c r="IQ63" s="82"/>
      <c r="IR63" s="82"/>
      <c r="IS63" s="82"/>
      <c r="IT63" s="82"/>
      <c r="IU63" s="82"/>
      <c r="IV63" s="82"/>
      <c r="IW63" s="82"/>
    </row>
    <row r="64" spans="1:257" s="82" customFormat="1" x14ac:dyDescent="0.3">
      <c r="C64" s="418" t="s">
        <v>78</v>
      </c>
      <c r="D64" s="418"/>
      <c r="E64" s="418"/>
      <c r="F64" s="419">
        <f t="shared" si="0"/>
        <v>27482879</v>
      </c>
      <c r="G64" s="420"/>
      <c r="H64" s="421">
        <f t="shared" si="1"/>
        <v>0.15090134037032416</v>
      </c>
      <c r="I64" s="421"/>
      <c r="J64" s="421">
        <f t="shared" si="2"/>
        <v>0.15090000000000001</v>
      </c>
      <c r="K64" s="418"/>
    </row>
    <row r="65" spans="3:11" x14ac:dyDescent="0.3">
      <c r="C65" s="418" t="s">
        <v>79</v>
      </c>
      <c r="D65" s="418"/>
      <c r="E65" s="418"/>
      <c r="F65" s="419">
        <f t="shared" si="0"/>
        <v>27699636</v>
      </c>
      <c r="G65" s="420"/>
      <c r="H65" s="421">
        <f>(F65/$F$66)-0.0001</f>
        <v>0.15199149667944487</v>
      </c>
      <c r="I65" s="421"/>
      <c r="J65" s="421">
        <f t="shared" si="2"/>
        <v>0.152</v>
      </c>
      <c r="K65" s="418"/>
    </row>
    <row r="66" spans="3:11" x14ac:dyDescent="0.3">
      <c r="C66" s="418" t="s">
        <v>81</v>
      </c>
      <c r="D66" s="418"/>
      <c r="E66" s="418"/>
      <c r="F66" s="424">
        <f>SUM(F60:F65)</f>
        <v>182124817</v>
      </c>
      <c r="G66" s="424"/>
      <c r="H66" s="421">
        <f>(SUM(H60:H65))+0.0001</f>
        <v>1</v>
      </c>
      <c r="I66" s="421"/>
      <c r="J66" s="421">
        <f>SUM(J60:J65)</f>
        <v>0.99990000000000012</v>
      </c>
      <c r="K66" s="418"/>
    </row>
    <row r="67" spans="3:11" x14ac:dyDescent="0.3">
      <c r="C67" s="418"/>
      <c r="D67" s="418"/>
      <c r="E67" s="418"/>
      <c r="F67" s="418"/>
      <c r="G67" s="418"/>
      <c r="H67" s="418"/>
      <c r="I67" s="418"/>
      <c r="J67" s="418"/>
      <c r="K67" s="418"/>
    </row>
    <row r="68" spans="3:11" x14ac:dyDescent="0.3">
      <c r="C68" s="418"/>
      <c r="D68" s="418"/>
      <c r="E68" s="418"/>
      <c r="F68" s="418"/>
      <c r="G68" s="418"/>
      <c r="H68" s="418"/>
      <c r="I68" s="418"/>
      <c r="J68" s="418"/>
      <c r="K68" s="418"/>
    </row>
    <row r="69" spans="3:11" x14ac:dyDescent="0.3">
      <c r="C69" s="418" t="s">
        <v>73</v>
      </c>
      <c r="D69" s="418"/>
      <c r="E69" s="418"/>
      <c r="F69" s="423" t="str">
        <f>C37</f>
        <v>FY '19 Budget</v>
      </c>
      <c r="G69" s="423"/>
      <c r="H69" s="423" t="s">
        <v>20</v>
      </c>
      <c r="I69" s="418"/>
      <c r="J69" s="418"/>
      <c r="K69" s="418"/>
    </row>
    <row r="70" spans="3:11" x14ac:dyDescent="0.3">
      <c r="C70" s="418" t="s">
        <v>74</v>
      </c>
      <c r="D70" s="418"/>
      <c r="E70" s="418"/>
      <c r="F70" s="424">
        <f t="shared" ref="F70:F75" si="3">C39</f>
        <v>88995951</v>
      </c>
      <c r="G70" s="424"/>
      <c r="H70" s="421">
        <f t="shared" ref="H70:H75" si="4">E39</f>
        <v>0.50214574664753797</v>
      </c>
      <c r="I70" s="421"/>
      <c r="J70" s="425"/>
      <c r="K70" s="418"/>
    </row>
    <row r="71" spans="3:11" x14ac:dyDescent="0.3">
      <c r="C71" s="418" t="s">
        <v>75</v>
      </c>
      <c r="D71" s="418"/>
      <c r="E71" s="418"/>
      <c r="F71" s="424">
        <f t="shared" si="3"/>
        <v>1204381</v>
      </c>
      <c r="G71" s="420"/>
      <c r="H71" s="421">
        <f t="shared" si="4"/>
        <v>6.7955315910170839E-3</v>
      </c>
      <c r="I71" s="421"/>
      <c r="J71" s="425"/>
      <c r="K71" s="418"/>
    </row>
    <row r="72" spans="3:11" x14ac:dyDescent="0.3">
      <c r="C72" s="418" t="s">
        <v>76</v>
      </c>
      <c r="D72" s="418"/>
      <c r="E72" s="418"/>
      <c r="F72" s="424">
        <f t="shared" si="3"/>
        <v>21132823</v>
      </c>
      <c r="G72" s="420"/>
      <c r="H72" s="421">
        <f t="shared" si="4"/>
        <v>0.1192386514764617</v>
      </c>
      <c r="I72" s="421"/>
      <c r="J72" s="425"/>
      <c r="K72" s="418"/>
    </row>
    <row r="73" spans="3:11" x14ac:dyDescent="0.3">
      <c r="C73" s="418" t="s">
        <v>77</v>
      </c>
      <c r="D73" s="418"/>
      <c r="E73" s="418"/>
      <c r="F73" s="424">
        <f t="shared" si="3"/>
        <v>13487059</v>
      </c>
      <c r="G73" s="420"/>
      <c r="H73" s="421">
        <f t="shared" si="4"/>
        <v>7.6098622864700857E-2</v>
      </c>
      <c r="I73" s="421"/>
      <c r="J73" s="425"/>
      <c r="K73" s="418"/>
    </row>
    <row r="74" spans="3:11" x14ac:dyDescent="0.3">
      <c r="C74" s="418" t="s">
        <v>78</v>
      </c>
      <c r="D74" s="418"/>
      <c r="E74" s="418"/>
      <c r="F74" s="424">
        <f t="shared" si="3"/>
        <v>25029436</v>
      </c>
      <c r="G74" s="420"/>
      <c r="H74" s="421">
        <f t="shared" si="4"/>
        <v>0.14122468142833561</v>
      </c>
      <c r="I74" s="421"/>
      <c r="J74" s="425"/>
      <c r="K74" s="418"/>
    </row>
    <row r="75" spans="3:11" x14ac:dyDescent="0.3">
      <c r="C75" s="418" t="s">
        <v>79</v>
      </c>
      <c r="D75" s="418"/>
      <c r="E75" s="418"/>
      <c r="F75" s="424">
        <f t="shared" si="3"/>
        <v>27381665</v>
      </c>
      <c r="G75" s="420"/>
      <c r="H75" s="421">
        <f t="shared" si="4"/>
        <v>0.15459676599194672</v>
      </c>
      <c r="I75" s="421"/>
      <c r="J75" s="425"/>
      <c r="K75" s="418"/>
    </row>
    <row r="76" spans="3:11" x14ac:dyDescent="0.3">
      <c r="C76" s="418" t="s">
        <v>81</v>
      </c>
      <c r="D76" s="418"/>
      <c r="E76" s="418"/>
      <c r="F76" s="424">
        <f>+'Exp Summary 19'!W27</f>
        <v>177231315</v>
      </c>
      <c r="G76" s="424"/>
      <c r="H76" s="421">
        <f>+'Exp Summary 19'!Y27</f>
        <v>1</v>
      </c>
      <c r="I76" s="421"/>
      <c r="J76" s="418"/>
      <c r="K76" s="418"/>
    </row>
    <row r="77" spans="3:11" x14ac:dyDescent="0.3">
      <c r="C77" s="418"/>
      <c r="D77" s="418"/>
      <c r="E77" s="418"/>
      <c r="F77" s="418"/>
      <c r="G77" s="418"/>
      <c r="H77" s="418"/>
      <c r="I77" s="418"/>
      <c r="J77" s="418"/>
      <c r="K77" s="418"/>
    </row>
  </sheetData>
  <printOptions horizontalCentered="1"/>
  <pageMargins left="0.3" right="0.3" top="0.5" bottom="0.5" header="0.5" footer="0.5"/>
  <pageSetup scale="59" orientation="portrait" r:id="rId1"/>
  <headerFooter alignWithMargins="0"/>
  <rowBreaks count="1" manualBreakCount="1">
    <brk id="57" max="16383" man="1"/>
  </rowBreaks>
  <ignoredErrors>
    <ignoredError sqref="H60:H62 J60:J62" evalError="1"/>
    <ignoredError sqref="F60:F62" evalError="1" unlockedFormula="1"/>
    <ignoredError sqref="F63:F6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1"/>
  <sheetViews>
    <sheetView showOutlineSymbols="0" view="pageBreakPreview" zoomScale="90" zoomScaleNormal="100" zoomScaleSheetLayoutView="90" workbookViewId="0">
      <selection activeCell="B7" sqref="B7"/>
    </sheetView>
  </sheetViews>
  <sheetFormatPr defaultColWidth="9.6640625" defaultRowHeight="15.75" x14ac:dyDescent="0.25"/>
  <cols>
    <col min="1" max="1" width="21.5546875" style="1" customWidth="1"/>
    <col min="2" max="2" width="24.109375" style="1" customWidth="1"/>
    <col min="3" max="3" width="2" style="1" customWidth="1"/>
    <col min="4" max="4" width="16.21875" style="1" customWidth="1"/>
    <col min="5" max="5" width="2" style="1" customWidth="1"/>
    <col min="6" max="6" width="21.6640625" style="1" customWidth="1"/>
    <col min="7" max="7" width="20.77734375" style="1" customWidth="1"/>
    <col min="8" max="9" width="9.6640625" style="1" customWidth="1"/>
    <col min="10" max="10" width="11.6640625" style="1" customWidth="1"/>
    <col min="11" max="257" width="9.6640625" style="1" customWidth="1"/>
    <col min="258" max="16384" width="9.6640625" style="13"/>
  </cols>
  <sheetData>
    <row r="1" spans="1:257" s="183" customFormat="1" ht="28.5" x14ac:dyDescent="0.4">
      <c r="A1" s="37" t="s">
        <v>5</v>
      </c>
      <c r="B1" s="5"/>
      <c r="C1" s="5"/>
      <c r="D1" s="5"/>
      <c r="E1" s="5"/>
      <c r="F1" s="5"/>
      <c r="G1" s="5"/>
      <c r="H1" s="1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183" customFormat="1" ht="25.5" x14ac:dyDescent="0.35">
      <c r="A2" s="40" t="s">
        <v>6</v>
      </c>
      <c r="B2" s="5"/>
      <c r="C2" s="5"/>
      <c r="D2" s="5"/>
      <c r="E2" s="5"/>
      <c r="F2" s="5"/>
      <c r="G2" s="5"/>
      <c r="H2" s="1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183" customFormat="1" ht="21.75" x14ac:dyDescent="0.3">
      <c r="A3" s="41" t="s">
        <v>83</v>
      </c>
      <c r="B3" s="5"/>
      <c r="C3" s="5"/>
      <c r="D3" s="5"/>
      <c r="E3" s="5"/>
      <c r="F3" s="5"/>
      <c r="G3" s="5"/>
      <c r="H3" s="15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83" customFormat="1" ht="21.75" x14ac:dyDescent="0.3">
      <c r="A4" s="41" t="s">
        <v>72</v>
      </c>
      <c r="B4" s="5"/>
      <c r="C4" s="5"/>
      <c r="D4" s="5"/>
      <c r="E4" s="5"/>
      <c r="F4" s="5"/>
      <c r="G4" s="5"/>
      <c r="H4" s="15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s="183" customFormat="1" ht="16.5" customHeight="1" x14ac:dyDescent="0.3">
      <c r="A5" s="41"/>
      <c r="B5" s="5"/>
      <c r="C5" s="5"/>
      <c r="D5" s="5"/>
      <c r="E5" s="5"/>
      <c r="F5" s="5"/>
      <c r="G5" s="5"/>
      <c r="H5" s="15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19.5" customHeight="1" x14ac:dyDescent="0.3">
      <c r="A6" s="43" t="s">
        <v>15</v>
      </c>
      <c r="B6" s="6"/>
      <c r="C6" s="6"/>
      <c r="D6" s="5"/>
      <c r="E6" s="5"/>
      <c r="F6" s="5"/>
      <c r="G6" s="5"/>
      <c r="H6" s="156"/>
      <c r="IU6" s="13"/>
      <c r="IV6" s="13"/>
      <c r="IW6" s="13"/>
    </row>
    <row r="7" spans="1:257" ht="16.5" customHeight="1" x14ac:dyDescent="0.3">
      <c r="A7" s="43"/>
      <c r="B7" s="6"/>
      <c r="C7" s="6"/>
      <c r="D7" s="5"/>
      <c r="E7" s="5"/>
      <c r="F7" s="5"/>
      <c r="G7" s="5"/>
      <c r="H7" s="156"/>
      <c r="IU7" s="13"/>
      <c r="IV7" s="13"/>
      <c r="IW7" s="13"/>
    </row>
    <row r="8" spans="1:257" ht="16.5" customHeight="1" x14ac:dyDescent="0.3">
      <c r="A8" s="43"/>
      <c r="B8" s="6"/>
      <c r="C8" s="6"/>
      <c r="D8" s="5"/>
      <c r="E8" s="5"/>
      <c r="F8" s="5"/>
      <c r="G8" s="5"/>
      <c r="H8" s="156"/>
      <c r="IU8" s="13"/>
      <c r="IV8" s="13"/>
      <c r="IW8" s="13"/>
    </row>
    <row r="9" spans="1:257" ht="16.5" customHeight="1" x14ac:dyDescent="0.3">
      <c r="A9" s="43"/>
      <c r="B9" s="6"/>
      <c r="C9" s="6"/>
      <c r="D9" s="5"/>
      <c r="E9" s="5"/>
      <c r="F9" s="5"/>
      <c r="G9" s="5"/>
      <c r="H9" s="156"/>
      <c r="IU9" s="13"/>
      <c r="IV9" s="13"/>
      <c r="IW9" s="13"/>
    </row>
    <row r="10" spans="1:257" ht="30" customHeight="1" thickBot="1" x14ac:dyDescent="0.3">
      <c r="B10" s="45" t="s">
        <v>84</v>
      </c>
      <c r="C10" s="160"/>
      <c r="D10" s="47" t="s">
        <v>34</v>
      </c>
      <c r="E10" s="161"/>
      <c r="F10" s="45" t="s">
        <v>20</v>
      </c>
    </row>
    <row r="11" spans="1:257" ht="16.5" x14ac:dyDescent="0.25">
      <c r="B11" s="206"/>
      <c r="C11" s="160"/>
      <c r="D11" s="206"/>
      <c r="E11" s="160"/>
      <c r="F11" s="206"/>
    </row>
    <row r="12" spans="1:257" ht="16.5" x14ac:dyDescent="0.25">
      <c r="B12" s="50" t="s">
        <v>85</v>
      </c>
      <c r="C12" s="44"/>
      <c r="D12" s="207">
        <f>'Exp Summary 19'!C27</f>
        <v>101465780</v>
      </c>
      <c r="E12" s="208"/>
      <c r="F12" s="53">
        <f>+'Exp Summary 19'!C30</f>
        <v>0.57250480819374383</v>
      </c>
      <c r="G12" s="209"/>
      <c r="J12" s="210"/>
    </row>
    <row r="13" spans="1:257" ht="16.5" x14ac:dyDescent="0.25">
      <c r="B13" s="50" t="s">
        <v>86</v>
      </c>
      <c r="C13" s="44"/>
      <c r="D13" s="56">
        <f>'Exp Summary 19'!G27</f>
        <v>29074300</v>
      </c>
      <c r="E13" s="57"/>
      <c r="F13" s="53">
        <f>+'Exp Summary 19'!G30</f>
        <v>0.16404719448140415</v>
      </c>
      <c r="G13" s="209"/>
      <c r="J13" s="210"/>
    </row>
    <row r="14" spans="1:257" ht="16.5" x14ac:dyDescent="0.25">
      <c r="B14" s="50" t="s">
        <v>87</v>
      </c>
      <c r="C14" s="44"/>
      <c r="D14" s="56">
        <f>'Exp Summary 19'!K27</f>
        <v>42518769</v>
      </c>
      <c r="E14" s="57"/>
      <c r="F14" s="53">
        <f>+'Exp Summary 19'!K30</f>
        <v>0.23990550992639195</v>
      </c>
      <c r="G14" s="209"/>
      <c r="J14" s="210"/>
    </row>
    <row r="15" spans="1:257" ht="16.5" x14ac:dyDescent="0.25">
      <c r="B15" s="50" t="s">
        <v>88</v>
      </c>
      <c r="C15" s="44"/>
      <c r="D15" s="56">
        <f>'Exp Summary 19'!O27</f>
        <v>2378838</v>
      </c>
      <c r="E15" s="57"/>
      <c r="F15" s="53">
        <f>+'Exp Summary 19'!O30</f>
        <v>1.3422221688080348E-2</v>
      </c>
      <c r="G15" s="209"/>
      <c r="J15" s="210"/>
    </row>
    <row r="16" spans="1:257" ht="16.5" x14ac:dyDescent="0.25">
      <c r="B16" s="50" t="s">
        <v>89</v>
      </c>
      <c r="C16" s="44"/>
      <c r="D16" s="56">
        <f>'Exp Summary 19'!S27</f>
        <v>1793628</v>
      </c>
      <c r="E16" s="57"/>
      <c r="F16" s="53">
        <f>+'Exp Summary 19'!S30</f>
        <v>1.022026571037968E-2</v>
      </c>
      <c r="G16" s="209"/>
      <c r="J16" s="210"/>
    </row>
    <row r="17" spans="1:257" ht="17.25" thickBot="1" x14ac:dyDescent="0.3">
      <c r="B17" s="39"/>
      <c r="C17" s="44"/>
      <c r="D17" s="211"/>
      <c r="E17" s="57"/>
      <c r="F17" s="58"/>
      <c r="G17" s="2"/>
      <c r="H17" s="2"/>
    </row>
    <row r="18" spans="1:257" ht="30" customHeight="1" thickBot="1" x14ac:dyDescent="0.3">
      <c r="B18" s="173" t="s">
        <v>90</v>
      </c>
      <c r="C18" s="174"/>
      <c r="D18" s="212">
        <f>+'Exp Summary 19'!W27</f>
        <v>177231315</v>
      </c>
      <c r="E18" s="63"/>
      <c r="F18" s="213">
        <f>SUM(F12:F17)-0.0001</f>
        <v>1</v>
      </c>
      <c r="G18" s="214"/>
      <c r="H18" s="214"/>
    </row>
    <row r="19" spans="1:257" ht="16.5" thickTop="1" x14ac:dyDescent="0.25">
      <c r="B19" s="13"/>
      <c r="C19" s="215"/>
      <c r="D19" s="13"/>
      <c r="E19" s="215"/>
      <c r="F19" s="13"/>
      <c r="G19" s="209"/>
      <c r="H19" s="209"/>
    </row>
    <row r="20" spans="1:257" ht="16.5" x14ac:dyDescent="0.25">
      <c r="B20" s="38"/>
      <c r="C20" s="38"/>
      <c r="D20" s="181"/>
      <c r="E20" s="181"/>
      <c r="F20" s="181"/>
    </row>
    <row r="21" spans="1:257" ht="16.5" x14ac:dyDescent="0.25">
      <c r="A21" s="13"/>
      <c r="B21" s="182"/>
      <c r="C21" s="182"/>
      <c r="D21" s="182"/>
      <c r="E21" s="182"/>
      <c r="F21" s="18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</row>
    <row r="23" spans="1:257" x14ac:dyDescent="0.25">
      <c r="G23" s="210"/>
    </row>
    <row r="24" spans="1:257" x14ac:dyDescent="0.25">
      <c r="G24" s="210"/>
    </row>
    <row r="25" spans="1:257" x14ac:dyDescent="0.25">
      <c r="G25" s="210"/>
    </row>
    <row r="26" spans="1:257" x14ac:dyDescent="0.25">
      <c r="G26" s="210"/>
    </row>
    <row r="27" spans="1:257" x14ac:dyDescent="0.25">
      <c r="G27" s="210"/>
    </row>
    <row r="37" spans="1:257" ht="20.25" customHeight="1" x14ac:dyDescent="0.25">
      <c r="A37" s="13"/>
      <c r="B37" s="13"/>
      <c r="C37" s="13"/>
      <c r="D37" s="13"/>
      <c r="E37" s="13"/>
      <c r="F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</row>
    <row r="38" spans="1:257" ht="18.75" customHeight="1" x14ac:dyDescent="0.25">
      <c r="A38" s="13"/>
      <c r="B38" s="13"/>
      <c r="C38" s="13"/>
      <c r="D38" s="13"/>
      <c r="E38" s="13"/>
      <c r="F38" s="13"/>
      <c r="H38" s="184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</row>
    <row r="39" spans="1:257" ht="18.75" customHeight="1" x14ac:dyDescent="0.25">
      <c r="A39" s="13"/>
      <c r="B39" s="13"/>
      <c r="C39" s="13"/>
      <c r="D39" s="13"/>
      <c r="E39" s="13"/>
      <c r="F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</row>
    <row r="40" spans="1:257" ht="18.75" customHeight="1" x14ac:dyDescent="0.25">
      <c r="A40" s="13"/>
      <c r="B40" s="13"/>
      <c r="C40" s="13"/>
      <c r="D40" s="13"/>
      <c r="E40" s="13"/>
      <c r="F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</row>
    <row r="41" spans="1:257" ht="18.75" customHeight="1" x14ac:dyDescent="0.25">
      <c r="A41" s="13"/>
      <c r="B41" s="13"/>
      <c r="C41" s="13"/>
      <c r="D41" s="13"/>
      <c r="E41" s="13"/>
      <c r="F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</row>
    <row r="42" spans="1:257" ht="18.75" customHeight="1" x14ac:dyDescent="0.25">
      <c r="A42" s="13"/>
      <c r="B42" s="13"/>
      <c r="C42" s="13"/>
      <c r="D42" s="13"/>
      <c r="E42" s="13"/>
      <c r="F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</row>
    <row r="43" spans="1:257" ht="18.75" customHeight="1" x14ac:dyDescent="0.25">
      <c r="A43" s="13"/>
      <c r="B43" s="13"/>
      <c r="C43" s="13"/>
      <c r="D43" s="13"/>
      <c r="E43" s="13"/>
      <c r="F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</row>
    <row r="44" spans="1:257" ht="18.75" customHeight="1" x14ac:dyDescent="0.25">
      <c r="B44" s="13"/>
      <c r="C44" s="13"/>
      <c r="D44" s="13"/>
      <c r="E44" s="13"/>
      <c r="F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</row>
    <row r="45" spans="1:257" ht="18.75" hidden="1" customHeight="1" x14ac:dyDescent="0.25">
      <c r="A45" s="216"/>
      <c r="B45" s="217" t="s">
        <v>91</v>
      </c>
      <c r="C45" s="13"/>
      <c r="D45" s="218">
        <f>'Exp Summary 19'!K43</f>
        <v>6580185</v>
      </c>
      <c r="E45" s="13"/>
      <c r="F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</row>
    <row r="46" spans="1:257" hidden="1" x14ac:dyDescent="0.25">
      <c r="A46" s="219"/>
      <c r="B46" s="216"/>
      <c r="D46" s="219"/>
    </row>
    <row r="47" spans="1:257" ht="16.5" hidden="1" customHeight="1" thickBot="1" x14ac:dyDescent="0.3">
      <c r="A47" s="216" t="s">
        <v>92</v>
      </c>
      <c r="B47" s="216"/>
      <c r="D47" s="220">
        <f>'Exp Summary 19'!W47</f>
        <v>183811500</v>
      </c>
      <c r="F47" s="9"/>
      <c r="G47" s="9"/>
      <c r="H47" s="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</row>
    <row r="48" spans="1:257" x14ac:dyDescent="0.25">
      <c r="A48" s="13"/>
      <c r="F48" s="9"/>
      <c r="G48" s="9"/>
      <c r="H48" s="9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</row>
    <row r="49" spans="1:257" x14ac:dyDescent="0.25">
      <c r="A49" s="13"/>
      <c r="F49" s="9"/>
      <c r="G49" s="9"/>
      <c r="H49" s="9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</row>
    <row r="50" spans="1:257" x14ac:dyDescent="0.25">
      <c r="A50" s="13"/>
      <c r="F50" s="9"/>
      <c r="G50" s="9"/>
      <c r="H50" s="9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</row>
    <row r="51" spans="1:257" x14ac:dyDescent="0.25">
      <c r="A51" s="13"/>
      <c r="D51" s="187"/>
      <c r="E51" s="187"/>
      <c r="G51" s="9"/>
      <c r="H51" s="9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</row>
    <row r="52" spans="1:257" x14ac:dyDescent="0.25">
      <c r="A52" s="13"/>
      <c r="B52" s="434" t="s">
        <v>84</v>
      </c>
      <c r="C52" s="426"/>
      <c r="D52" s="435" t="str">
        <f>D10</f>
        <v>FY '19 Budget</v>
      </c>
      <c r="E52" s="427"/>
      <c r="F52" s="434" t="s">
        <v>20</v>
      </c>
      <c r="G52" s="9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</row>
    <row r="53" spans="1:257" x14ac:dyDescent="0.25">
      <c r="A53" s="13"/>
      <c r="B53" s="428"/>
      <c r="C53" s="426"/>
      <c r="D53" s="428"/>
      <c r="E53" s="426"/>
      <c r="F53" s="428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</row>
    <row r="54" spans="1:257" x14ac:dyDescent="0.25">
      <c r="A54" s="13"/>
      <c r="B54" s="410" t="s">
        <v>85</v>
      </c>
      <c r="C54" s="429"/>
      <c r="D54" s="436">
        <f>+D12</f>
        <v>101465780</v>
      </c>
      <c r="E54" s="430"/>
      <c r="F54" s="437">
        <f>+F12</f>
        <v>0.57250480819374383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</row>
    <row r="55" spans="1:257" x14ac:dyDescent="0.25">
      <c r="A55" s="13"/>
      <c r="B55" s="410" t="s">
        <v>86</v>
      </c>
      <c r="C55" s="429"/>
      <c r="D55" s="436">
        <f>+D13</f>
        <v>29074300</v>
      </c>
      <c r="E55" s="431"/>
      <c r="F55" s="437">
        <f t="shared" ref="F55:F58" si="0">+F13</f>
        <v>0.16404719448140415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</row>
    <row r="56" spans="1:257" x14ac:dyDescent="0.25">
      <c r="A56" s="13"/>
      <c r="B56" s="410" t="s">
        <v>87</v>
      </c>
      <c r="C56" s="429"/>
      <c r="D56" s="436">
        <f>+D14</f>
        <v>42518769</v>
      </c>
      <c r="E56" s="431"/>
      <c r="F56" s="437">
        <f t="shared" si="0"/>
        <v>0.23990550992639195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</row>
    <row r="57" spans="1:257" x14ac:dyDescent="0.25">
      <c r="A57" s="13"/>
      <c r="B57" s="410" t="s">
        <v>88</v>
      </c>
      <c r="C57" s="429"/>
      <c r="D57" s="436">
        <f>+D15</f>
        <v>2378838</v>
      </c>
      <c r="E57" s="431"/>
      <c r="F57" s="437">
        <f t="shared" si="0"/>
        <v>1.3422221688080348E-2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</row>
    <row r="58" spans="1:257" x14ac:dyDescent="0.25">
      <c r="A58" s="13"/>
      <c r="B58" s="410" t="s">
        <v>89</v>
      </c>
      <c r="C58" s="429"/>
      <c r="D58" s="436">
        <f>+D16</f>
        <v>1793628</v>
      </c>
      <c r="E58" s="431"/>
      <c r="F58" s="437">
        <f t="shared" si="0"/>
        <v>1.022026571037968E-2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</row>
    <row r="59" spans="1:257" x14ac:dyDescent="0.25">
      <c r="A59" s="13"/>
      <c r="B59" s="410"/>
      <c r="C59" s="429"/>
      <c r="D59" s="438"/>
      <c r="E59" s="431"/>
      <c r="F59" s="437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</row>
    <row r="60" spans="1:257" x14ac:dyDescent="0.25">
      <c r="A60" s="13"/>
      <c r="B60" s="439" t="s">
        <v>90</v>
      </c>
      <c r="C60" s="432"/>
      <c r="D60" s="440">
        <f>SUM(D54:D58)</f>
        <v>177231315</v>
      </c>
      <c r="E60" s="433"/>
      <c r="F60" s="441">
        <f>SUM(F54:F58)+0.0001</f>
        <v>1.0002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</row>
    <row r="61" spans="1:257" x14ac:dyDescent="0.25">
      <c r="A61" s="13"/>
      <c r="B61" s="410"/>
      <c r="C61" s="410"/>
      <c r="D61" s="410"/>
      <c r="E61" s="410"/>
      <c r="F61" s="410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</row>
  </sheetData>
  <pageMargins left="0.3" right="0.3" top="0.5" bottom="0.5" header="0.5" footer="0.5"/>
  <pageSetup scale="80" orientation="portrait" r:id="rId1"/>
  <headerFooter alignWithMargins="0"/>
  <colBreaks count="1" manualBreakCount="1">
    <brk id="7" max="3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71"/>
  <sheetViews>
    <sheetView showOutlineSymbols="0" view="pageBreakPreview" zoomScale="75" zoomScaleNormal="90" zoomScaleSheetLayoutView="75" workbookViewId="0">
      <selection activeCell="I12" sqref="I12"/>
    </sheetView>
  </sheetViews>
  <sheetFormatPr defaultColWidth="9.6640625" defaultRowHeight="19.5" x14ac:dyDescent="0.3"/>
  <cols>
    <col min="1" max="1" width="20.77734375" style="82" customWidth="1"/>
    <col min="2" max="2" width="2" style="82" customWidth="1"/>
    <col min="3" max="3" width="20.77734375" style="82" customWidth="1"/>
    <col min="4" max="4" width="2" style="84" customWidth="1"/>
    <col min="5" max="6" width="20.77734375" style="82" customWidth="1"/>
    <col min="7" max="7" width="2" style="82" customWidth="1"/>
    <col min="8" max="8" width="20.77734375" style="82" customWidth="1"/>
    <col min="9" max="9" width="2" style="82" customWidth="1"/>
    <col min="10" max="10" width="20.77734375" style="82" customWidth="1"/>
    <col min="11" max="11" width="15.109375" style="82" customWidth="1"/>
    <col min="12" max="12" width="16.77734375" style="82" customWidth="1"/>
    <col min="13" max="257" width="9.6640625" style="82" customWidth="1"/>
    <col min="258" max="16384" width="9.6640625" style="76"/>
  </cols>
  <sheetData>
    <row r="1" spans="1:257" ht="34.5" x14ac:dyDescent="0.45">
      <c r="A1" s="221" t="s">
        <v>5</v>
      </c>
      <c r="B1" s="43"/>
      <c r="C1" s="80"/>
      <c r="D1" s="81"/>
      <c r="E1" s="80"/>
      <c r="F1" s="43"/>
      <c r="G1" s="43"/>
      <c r="H1" s="43"/>
      <c r="I1" s="43"/>
      <c r="J1" s="43"/>
      <c r="K1" s="86"/>
    </row>
    <row r="2" spans="1:257" ht="30.75" x14ac:dyDescent="0.4">
      <c r="A2" s="222" t="s">
        <v>16</v>
      </c>
      <c r="B2" s="43"/>
      <c r="C2" s="80"/>
      <c r="D2" s="81"/>
      <c r="E2" s="80"/>
      <c r="F2" s="43"/>
      <c r="G2" s="43"/>
      <c r="H2" s="43"/>
      <c r="I2" s="43"/>
      <c r="J2" s="43"/>
      <c r="K2" s="86"/>
    </row>
    <row r="3" spans="1:257" ht="27" x14ac:dyDescent="0.35">
      <c r="A3" s="192" t="s">
        <v>93</v>
      </c>
      <c r="B3" s="43"/>
      <c r="C3" s="80"/>
      <c r="D3" s="81"/>
      <c r="E3" s="80"/>
      <c r="F3" s="43"/>
      <c r="G3" s="43"/>
      <c r="H3" s="43"/>
      <c r="I3" s="43"/>
      <c r="J3" s="43"/>
      <c r="K3" s="86"/>
    </row>
    <row r="4" spans="1:257" ht="27.6" customHeight="1" x14ac:dyDescent="0.35">
      <c r="A4" s="192" t="s">
        <v>72</v>
      </c>
      <c r="B4" s="43"/>
      <c r="C4" s="80"/>
      <c r="D4" s="81"/>
      <c r="E4" s="80"/>
      <c r="F4" s="43"/>
      <c r="G4" s="43"/>
      <c r="H4" s="43"/>
      <c r="I4" s="43"/>
      <c r="J4" s="43"/>
      <c r="K4" s="86"/>
    </row>
    <row r="5" spans="1:257" ht="20.45" customHeight="1" x14ac:dyDescent="0.3">
      <c r="C5" s="86"/>
      <c r="D5" s="87"/>
      <c r="E5" s="86"/>
      <c r="F5" s="86"/>
      <c r="G5" s="86"/>
      <c r="H5" s="86"/>
      <c r="I5" s="86"/>
      <c r="J5" s="86"/>
      <c r="K5" s="86"/>
    </row>
    <row r="6" spans="1:257" ht="19.5" customHeight="1" x14ac:dyDescent="0.3">
      <c r="A6" s="223" t="s">
        <v>30</v>
      </c>
      <c r="B6" s="43"/>
      <c r="C6" s="43"/>
      <c r="D6" s="90"/>
      <c r="E6" s="43"/>
      <c r="F6" s="43"/>
      <c r="G6" s="43"/>
      <c r="H6" s="43"/>
      <c r="I6" s="43"/>
      <c r="J6" s="43"/>
      <c r="K6" s="86"/>
    </row>
    <row r="7" spans="1:257" ht="19.5" customHeight="1" x14ac:dyDescent="0.3">
      <c r="A7" s="223"/>
      <c r="B7" s="43"/>
      <c r="C7" s="43"/>
      <c r="D7" s="90"/>
      <c r="E7" s="43"/>
      <c r="F7" s="43"/>
      <c r="G7" s="43"/>
      <c r="H7" s="43"/>
      <c r="I7" s="43"/>
      <c r="J7" s="43"/>
      <c r="K7" s="86"/>
    </row>
    <row r="8" spans="1:257" ht="19.5" customHeight="1" x14ac:dyDescent="0.3">
      <c r="A8" s="223"/>
      <c r="B8" s="43"/>
      <c r="C8" s="43"/>
      <c r="D8" s="90"/>
      <c r="E8" s="43"/>
      <c r="F8" s="43"/>
      <c r="G8" s="43"/>
      <c r="H8" s="43"/>
      <c r="I8" s="43"/>
      <c r="J8" s="43"/>
      <c r="K8" s="86"/>
    </row>
    <row r="9" spans="1:257" ht="19.5" customHeight="1" x14ac:dyDescent="0.3">
      <c r="A9" s="80"/>
      <c r="B9" s="80"/>
      <c r="C9" s="80"/>
      <c r="D9" s="81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257" ht="19.5" customHeight="1" x14ac:dyDescent="0.3">
      <c r="A10" s="80"/>
      <c r="B10" s="80"/>
      <c r="C10" s="80"/>
      <c r="D10" s="81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257" s="193" customFormat="1" ht="18.75" customHeight="1" x14ac:dyDescent="0.3">
      <c r="B11" s="86"/>
      <c r="C11" s="82"/>
      <c r="D11" s="84"/>
      <c r="E11" s="82"/>
      <c r="F11" s="86" t="s">
        <v>31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</row>
    <row r="12" spans="1:257" s="193" customFormat="1" ht="18.75" customHeight="1" x14ac:dyDescent="0.3">
      <c r="A12" s="82"/>
      <c r="B12" s="82"/>
      <c r="C12" s="82"/>
      <c r="D12" s="8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</row>
    <row r="13" spans="1:257" s="193" customFormat="1" ht="18.75" customHeight="1" x14ac:dyDescent="0.3">
      <c r="A13" s="82"/>
      <c r="B13" s="82"/>
      <c r="C13" s="82"/>
      <c r="D13" s="8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  <c r="IW13" s="82"/>
    </row>
    <row r="14" spans="1:257" s="193" customFormat="1" ht="18.75" customHeight="1" x14ac:dyDescent="0.3">
      <c r="A14" s="82"/>
      <c r="B14" s="82"/>
      <c r="C14" s="82"/>
      <c r="D14" s="84"/>
      <c r="E14" s="82"/>
      <c r="F14" s="82"/>
      <c r="G14" s="84"/>
      <c r="H14" s="82"/>
      <c r="I14" s="84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  <c r="IW14" s="82"/>
    </row>
    <row r="15" spans="1:257" s="193" customFormat="1" ht="18.75" customHeight="1" x14ac:dyDescent="0.3">
      <c r="A15" s="82"/>
      <c r="B15" s="82"/>
      <c r="C15" s="82"/>
      <c r="D15" s="84"/>
      <c r="E15" s="82"/>
      <c r="G15" s="204"/>
      <c r="I15" s="204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  <c r="IW15" s="82"/>
    </row>
    <row r="16" spans="1:257" s="193" customFormat="1" ht="39.75" customHeight="1" thickBot="1" x14ac:dyDescent="0.35">
      <c r="A16" s="82"/>
      <c r="B16" s="82"/>
      <c r="C16" s="82"/>
      <c r="D16" s="84"/>
      <c r="E16" s="82"/>
      <c r="F16" s="91" t="s">
        <v>84</v>
      </c>
      <c r="G16" s="110"/>
      <c r="H16" s="195" t="s">
        <v>82</v>
      </c>
      <c r="I16" s="196"/>
      <c r="J16" s="91" t="s">
        <v>20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</row>
    <row r="17" spans="1:257" s="193" customFormat="1" ht="18.75" customHeight="1" x14ac:dyDescent="0.3">
      <c r="A17" s="82"/>
      <c r="B17" s="82"/>
      <c r="C17" s="82"/>
      <c r="D17" s="84"/>
      <c r="E17" s="82"/>
      <c r="F17" s="84"/>
      <c r="G17" s="84"/>
      <c r="H17" s="196"/>
      <c r="I17" s="196"/>
      <c r="J17" s="96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</row>
    <row r="18" spans="1:257" s="193" customFormat="1" ht="18.75" customHeight="1" x14ac:dyDescent="0.3">
      <c r="A18" s="82"/>
      <c r="B18" s="82"/>
      <c r="C18" s="82"/>
      <c r="D18" s="84"/>
      <c r="E18" s="82"/>
      <c r="F18" s="97" t="s">
        <v>85</v>
      </c>
      <c r="G18" s="84"/>
      <c r="H18" s="98">
        <f>'[3]Classification Summary'!AQ13</f>
        <v>97875958</v>
      </c>
      <c r="I18" s="197"/>
      <c r="J18" s="100">
        <f>H57</f>
        <v>0.53741142811965048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  <c r="IW18" s="82"/>
    </row>
    <row r="19" spans="1:257" s="193" customFormat="1" ht="18.75" customHeight="1" x14ac:dyDescent="0.3">
      <c r="A19" s="82"/>
      <c r="B19" s="82"/>
      <c r="C19" s="82"/>
      <c r="D19" s="84"/>
      <c r="E19" s="82"/>
      <c r="F19" s="97" t="s">
        <v>86</v>
      </c>
      <c r="G19" s="84"/>
      <c r="H19" s="102">
        <f>'[3]Classification Summary'!AQ15</f>
        <v>27994526</v>
      </c>
      <c r="I19" s="103"/>
      <c r="J19" s="100">
        <f t="shared" ref="J19:J22" si="0">H58</f>
        <v>0.15371066096939442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  <c r="IW19" s="82"/>
    </row>
    <row r="20" spans="1:257" s="193" customFormat="1" ht="18.75" customHeight="1" x14ac:dyDescent="0.3">
      <c r="A20" s="82"/>
      <c r="B20" s="82"/>
      <c r="C20" s="82"/>
      <c r="D20" s="84"/>
      <c r="E20" s="82"/>
      <c r="F20" s="97" t="s">
        <v>94</v>
      </c>
      <c r="G20" s="84"/>
      <c r="H20" s="102">
        <f>'[3]Classification Summary'!AQ17</f>
        <v>45016274</v>
      </c>
      <c r="I20" s="103"/>
      <c r="J20" s="100">
        <f t="shared" si="0"/>
        <v>0.24717265192914373</v>
      </c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  <c r="IW20" s="82"/>
    </row>
    <row r="21" spans="1:257" s="193" customFormat="1" ht="18.75" customHeight="1" x14ac:dyDescent="0.3">
      <c r="A21" s="82"/>
      <c r="B21" s="82"/>
      <c r="C21" s="82"/>
      <c r="D21" s="84"/>
      <c r="E21" s="82"/>
      <c r="F21" s="97" t="s">
        <v>88</v>
      </c>
      <c r="G21" s="84"/>
      <c r="H21" s="102">
        <f>'[3]Classification Summary'!AQ19</f>
        <v>2220890</v>
      </c>
      <c r="I21" s="103"/>
      <c r="J21" s="100">
        <f t="shared" si="0"/>
        <v>1.2194329342826464E-2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  <c r="IW21" s="82"/>
    </row>
    <row r="22" spans="1:257" s="193" customFormat="1" ht="18.75" customHeight="1" x14ac:dyDescent="0.3">
      <c r="A22" s="82"/>
      <c r="B22" s="82"/>
      <c r="C22" s="82"/>
      <c r="D22" s="84"/>
      <c r="E22" s="82"/>
      <c r="F22" s="97" t="s">
        <v>89</v>
      </c>
      <c r="G22" s="84"/>
      <c r="H22" s="102">
        <f>'[3]Classification Summary'!AQ21</f>
        <v>9017169</v>
      </c>
      <c r="I22" s="103"/>
      <c r="J22" s="100">
        <f t="shared" si="0"/>
        <v>4.9510929638984895E-2</v>
      </c>
      <c r="K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  <c r="IW22" s="82"/>
    </row>
    <row r="23" spans="1:257" s="193" customFormat="1" ht="18.75" customHeight="1" thickBot="1" x14ac:dyDescent="0.35">
      <c r="A23" s="82"/>
      <c r="B23" s="82"/>
      <c r="C23" s="82"/>
      <c r="D23" s="84"/>
      <c r="E23" s="82"/>
      <c r="F23" s="82"/>
      <c r="G23" s="84"/>
      <c r="H23" s="224"/>
      <c r="I23" s="103"/>
      <c r="J23" s="105"/>
      <c r="K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  <c r="IW23" s="82"/>
    </row>
    <row r="24" spans="1:257" s="193" customFormat="1" ht="18.75" customHeight="1" thickBot="1" x14ac:dyDescent="0.35">
      <c r="A24" s="82"/>
      <c r="B24" s="82"/>
      <c r="C24" s="82"/>
      <c r="D24" s="84"/>
      <c r="E24" s="82"/>
      <c r="F24" s="198" t="s">
        <v>81</v>
      </c>
      <c r="G24" s="87"/>
      <c r="H24" s="199">
        <f>SUM(H18:H23)</f>
        <v>182124817</v>
      </c>
      <c r="I24" s="108"/>
      <c r="J24" s="200">
        <f>+'Exp Summary 19'!$W$30</f>
        <v>1</v>
      </c>
      <c r="K24" s="113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  <c r="IW24" s="82"/>
    </row>
    <row r="25" spans="1:257" s="193" customFormat="1" ht="18.75" customHeight="1" thickTop="1" x14ac:dyDescent="0.3">
      <c r="A25" s="82"/>
      <c r="B25" s="82"/>
      <c r="C25" s="82"/>
      <c r="D25" s="84"/>
      <c r="E25" s="82"/>
      <c r="F25" s="82"/>
      <c r="G25" s="84"/>
      <c r="H25" s="82"/>
      <c r="I25" s="84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  <c r="IW25" s="82"/>
    </row>
    <row r="26" spans="1:257" s="193" customFormat="1" ht="18.75" customHeight="1" x14ac:dyDescent="0.3">
      <c r="A26" s="82"/>
      <c r="B26" s="82"/>
      <c r="C26" s="82"/>
      <c r="D26" s="84"/>
      <c r="E26" s="82"/>
      <c r="F26" s="82"/>
      <c r="G26" s="84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  <c r="IW26" s="82"/>
    </row>
    <row r="27" spans="1:257" s="193" customFormat="1" ht="18.75" customHeight="1" x14ac:dyDescent="0.3">
      <c r="A27" s="82"/>
      <c r="B27" s="82"/>
      <c r="C27" s="82"/>
      <c r="D27" s="84"/>
      <c r="E27" s="82"/>
      <c r="F27" s="82"/>
      <c r="G27" s="84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  <c r="IW27" s="82"/>
    </row>
    <row r="28" spans="1:257" s="193" customFormat="1" ht="18.75" customHeight="1" x14ac:dyDescent="0.3">
      <c r="A28" s="82"/>
      <c r="B28" s="82"/>
      <c r="C28" s="82"/>
      <c r="D28" s="84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  <c r="IW28" s="82"/>
    </row>
    <row r="29" spans="1:257" s="193" customFormat="1" x14ac:dyDescent="0.3">
      <c r="A29" s="82"/>
      <c r="B29" s="82"/>
      <c r="C29" s="82"/>
      <c r="D29" s="84"/>
      <c r="E29" s="82"/>
      <c r="F29" s="86"/>
      <c r="G29" s="86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  <c r="IW29" s="82"/>
    </row>
    <row r="30" spans="1:257" s="193" customFormat="1" x14ac:dyDescent="0.3">
      <c r="A30" s="82"/>
      <c r="B30" s="82"/>
      <c r="C30" s="82"/>
      <c r="D30" s="84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  <c r="IW30" s="82"/>
    </row>
    <row r="31" spans="1:257" s="193" customFormat="1" x14ac:dyDescent="0.3">
      <c r="A31" s="82"/>
      <c r="B31" s="82"/>
      <c r="C31" s="82"/>
      <c r="D31" s="84"/>
      <c r="E31" s="82"/>
      <c r="F31" s="85" t="s">
        <v>33</v>
      </c>
      <c r="G31" s="82"/>
      <c r="H31" s="82"/>
      <c r="I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  <c r="IW31" s="82"/>
    </row>
    <row r="32" spans="1:257" s="193" customFormat="1" x14ac:dyDescent="0.3">
      <c r="A32" s="82"/>
      <c r="B32" s="82"/>
      <c r="C32" s="82"/>
      <c r="D32" s="84"/>
      <c r="E32" s="82"/>
      <c r="F32" s="82"/>
      <c r="G32" s="82"/>
      <c r="H32" s="82"/>
      <c r="I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  <c r="IW32" s="82"/>
    </row>
    <row r="33" spans="1:257" s="193" customFormat="1" x14ac:dyDescent="0.3">
      <c r="A33" s="82"/>
      <c r="B33" s="82"/>
      <c r="C33" s="82"/>
      <c r="D33" s="8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  <c r="IW33" s="82"/>
    </row>
    <row r="34" spans="1:257" s="193" customFormat="1" x14ac:dyDescent="0.3">
      <c r="A34" s="82"/>
      <c r="B34" s="88"/>
      <c r="C34" s="82"/>
      <c r="D34" s="84"/>
      <c r="E34" s="82"/>
      <c r="F34" s="82"/>
      <c r="G34" s="82"/>
      <c r="H34" s="82"/>
      <c r="I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</row>
    <row r="35" spans="1:257" s="193" customFormat="1" ht="39.75" customHeight="1" thickBot="1" x14ac:dyDescent="0.35">
      <c r="A35" s="91" t="s">
        <v>84</v>
      </c>
      <c r="B35" s="110"/>
      <c r="C35" s="91" t="s">
        <v>34</v>
      </c>
      <c r="D35" s="110"/>
      <c r="E35" s="91" t="s">
        <v>20</v>
      </c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</row>
    <row r="36" spans="1:257" s="193" customFormat="1" x14ac:dyDescent="0.3">
      <c r="A36" s="84"/>
      <c r="B36" s="84"/>
      <c r="C36" s="110"/>
      <c r="D36" s="110"/>
      <c r="E36" s="96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  <c r="IW36" s="82"/>
    </row>
    <row r="37" spans="1:257" s="193" customFormat="1" x14ac:dyDescent="0.3">
      <c r="A37" s="97" t="s">
        <v>85</v>
      </c>
      <c r="B37" s="84"/>
      <c r="C37" s="98">
        <f>'Exp Summary 19'!$C$27</f>
        <v>101465780</v>
      </c>
      <c r="D37" s="99"/>
      <c r="E37" s="100">
        <f>+'Exp Summary 19'!$C$30</f>
        <v>0.57250480819374383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</row>
    <row r="38" spans="1:257" s="193" customFormat="1" x14ac:dyDescent="0.3">
      <c r="A38" s="97" t="s">
        <v>86</v>
      </c>
      <c r="B38" s="84"/>
      <c r="C38" s="102">
        <f>'Exp Summary 19'!$G$27</f>
        <v>29074300</v>
      </c>
      <c r="D38" s="103"/>
      <c r="E38" s="100">
        <f>+'Exp Summary 19'!$G$30</f>
        <v>0.16404719448140415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  <c r="IW38" s="82"/>
    </row>
    <row r="39" spans="1:257" s="193" customFormat="1" x14ac:dyDescent="0.3">
      <c r="A39" s="97" t="s">
        <v>87</v>
      </c>
      <c r="B39" s="84"/>
      <c r="C39" s="102">
        <f>'Exp Summary 19'!$K$27</f>
        <v>42518769</v>
      </c>
      <c r="D39" s="103"/>
      <c r="E39" s="100">
        <f>+'Exp Summary 19'!$K$30</f>
        <v>0.23990550992639195</v>
      </c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  <c r="IW39" s="82"/>
    </row>
    <row r="40" spans="1:257" s="193" customFormat="1" x14ac:dyDescent="0.3">
      <c r="A40" s="97" t="s">
        <v>88</v>
      </c>
      <c r="B40" s="84"/>
      <c r="C40" s="102">
        <f>'Exp Summary 19'!$O$27</f>
        <v>2378838</v>
      </c>
      <c r="D40" s="103"/>
      <c r="E40" s="100">
        <f>+'Exp Summary 19'!$O$30</f>
        <v>1.3422221688080348E-2</v>
      </c>
      <c r="F40" s="82"/>
      <c r="G40" s="82"/>
      <c r="H40" s="82"/>
      <c r="I40" s="82"/>
      <c r="J40" s="82"/>
      <c r="K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  <c r="IW40" s="82"/>
    </row>
    <row r="41" spans="1:257" s="193" customFormat="1" x14ac:dyDescent="0.3">
      <c r="A41" s="97" t="s">
        <v>89</v>
      </c>
      <c r="B41" s="84"/>
      <c r="C41" s="102">
        <f>'Exp Summary 19'!$S$27</f>
        <v>1793628</v>
      </c>
      <c r="D41" s="103"/>
      <c r="E41" s="100">
        <f>+'Exp Summary 19'!$S$30</f>
        <v>1.022026571037968E-2</v>
      </c>
      <c r="F41" s="82"/>
      <c r="G41" s="82"/>
      <c r="H41" s="82"/>
      <c r="I41" s="82"/>
      <c r="J41" s="82"/>
      <c r="K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  <c r="IW41" s="82"/>
    </row>
    <row r="42" spans="1:257" s="193" customFormat="1" ht="20.25" thickBot="1" x14ac:dyDescent="0.35">
      <c r="A42" s="82"/>
      <c r="B42" s="84"/>
      <c r="C42" s="224"/>
      <c r="D42" s="103"/>
      <c r="E42" s="105"/>
      <c r="F42" s="82"/>
      <c r="G42" s="82"/>
      <c r="H42" s="82"/>
      <c r="I42" s="82"/>
      <c r="J42" s="82"/>
      <c r="K42" s="112"/>
      <c r="L42" s="11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  <c r="IW42" s="82"/>
    </row>
    <row r="43" spans="1:257" s="193" customFormat="1" ht="20.25" thickBot="1" x14ac:dyDescent="0.35">
      <c r="A43" s="198" t="s">
        <v>81</v>
      </c>
      <c r="B43" s="87"/>
      <c r="C43" s="199">
        <f>+'Exp Summary 19'!W27</f>
        <v>177231315</v>
      </c>
      <c r="D43" s="108"/>
      <c r="E43" s="200">
        <f>+'Exp Summary 19'!$W$30</f>
        <v>1</v>
      </c>
      <c r="F43" s="82"/>
      <c r="G43" s="82"/>
      <c r="H43" s="82"/>
      <c r="I43" s="82"/>
      <c r="J43" s="82"/>
      <c r="K43" s="113"/>
      <c r="L43" s="113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  <c r="IW43" s="82"/>
    </row>
    <row r="44" spans="1:257" s="193" customFormat="1" ht="20.25" thickTop="1" x14ac:dyDescent="0.3">
      <c r="F44" s="82"/>
      <c r="G44" s="82"/>
      <c r="H44" s="82"/>
      <c r="I44" s="82"/>
      <c r="J44" s="82"/>
      <c r="K44" s="55"/>
      <c r="L44" s="55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  <c r="IV44" s="82"/>
      <c r="IW44" s="82"/>
    </row>
    <row r="45" spans="1:257" s="193" customFormat="1" ht="18.75" customHeight="1" x14ac:dyDescent="0.3">
      <c r="J45" s="82"/>
      <c r="K45" s="82"/>
      <c r="L45" s="82"/>
      <c r="M45" s="82"/>
      <c r="N45" s="202"/>
      <c r="O45" s="203"/>
      <c r="P45" s="203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  <c r="IW45" s="82"/>
    </row>
    <row r="46" spans="1:257" s="193" customFormat="1" ht="18.75" customHeight="1" x14ac:dyDescent="0.3">
      <c r="B46" s="204"/>
      <c r="D46" s="204"/>
      <c r="J46" s="82"/>
      <c r="K46" s="82"/>
      <c r="L46" s="82"/>
      <c r="M46" s="82"/>
      <c r="N46" s="202"/>
      <c r="O46" s="203"/>
      <c r="P46" s="203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  <c r="IS46" s="82"/>
      <c r="IT46" s="82"/>
      <c r="IU46" s="82"/>
      <c r="IV46" s="82"/>
      <c r="IW46" s="82"/>
    </row>
    <row r="47" spans="1:257" s="193" customFormat="1" ht="18.75" customHeight="1" x14ac:dyDescent="0.3">
      <c r="A47" s="82"/>
      <c r="B47" s="82"/>
      <c r="D47" s="204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  <c r="IS47" s="82"/>
      <c r="IT47" s="82"/>
      <c r="IU47" s="82"/>
      <c r="IV47" s="82"/>
      <c r="IW47" s="82"/>
    </row>
    <row r="48" spans="1:257" s="193" customFormat="1" ht="18.75" customHeight="1" x14ac:dyDescent="0.3">
      <c r="A48" s="82"/>
      <c r="B48" s="82"/>
      <c r="D48" s="204"/>
      <c r="J48" s="82"/>
      <c r="K48" s="82"/>
      <c r="L48" s="82"/>
      <c r="M48" s="82"/>
      <c r="N48" s="20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  <c r="IS48" s="82"/>
      <c r="IT48" s="82"/>
      <c r="IU48" s="82"/>
      <c r="IV48" s="82"/>
      <c r="IW48" s="82"/>
    </row>
    <row r="49" spans="1:257" s="193" customFormat="1" ht="18.75" customHeight="1" x14ac:dyDescent="0.3">
      <c r="A49" s="82"/>
      <c r="B49" s="82"/>
      <c r="D49" s="204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  <c r="GT49" s="82"/>
      <c r="GU49" s="82"/>
      <c r="GV49" s="82"/>
      <c r="GW49" s="82"/>
      <c r="GX49" s="82"/>
      <c r="GY49" s="82"/>
      <c r="GZ49" s="82"/>
      <c r="HA49" s="82"/>
      <c r="HB49" s="82"/>
      <c r="HC49" s="82"/>
      <c r="HD49" s="82"/>
      <c r="HE49" s="82"/>
      <c r="HF49" s="82"/>
      <c r="HG49" s="82"/>
      <c r="HH49" s="82"/>
      <c r="HI49" s="82"/>
      <c r="HJ49" s="82"/>
      <c r="HK49" s="82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2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2"/>
      <c r="IJ49" s="82"/>
      <c r="IK49" s="82"/>
      <c r="IL49" s="82"/>
      <c r="IM49" s="82"/>
      <c r="IN49" s="82"/>
      <c r="IO49" s="82"/>
      <c r="IP49" s="82"/>
      <c r="IQ49" s="82"/>
      <c r="IR49" s="82"/>
      <c r="IS49" s="82"/>
      <c r="IT49" s="82"/>
      <c r="IU49" s="82"/>
      <c r="IV49" s="82"/>
      <c r="IW49" s="82"/>
    </row>
    <row r="50" spans="1:257" s="193" customFormat="1" ht="18.75" customHeight="1" x14ac:dyDescent="0.3">
      <c r="A50" s="82"/>
      <c r="B50" s="82"/>
      <c r="D50" s="204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  <c r="IS50" s="82"/>
      <c r="IT50" s="82"/>
      <c r="IU50" s="82"/>
      <c r="IV50" s="82"/>
      <c r="IW50" s="82"/>
    </row>
    <row r="51" spans="1:257" s="193" customFormat="1" ht="18.75" customHeight="1" x14ac:dyDescent="0.3">
      <c r="A51" s="82"/>
      <c r="B51" s="82"/>
      <c r="D51" s="204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  <c r="IS51" s="82"/>
      <c r="IT51" s="82"/>
      <c r="IU51" s="82"/>
      <c r="IV51" s="82"/>
      <c r="IW51" s="82"/>
    </row>
    <row r="52" spans="1:257" s="193" customFormat="1" ht="18.75" customHeight="1" x14ac:dyDescent="0.3">
      <c r="A52" s="82"/>
      <c r="B52" s="82"/>
      <c r="D52" s="204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  <c r="IS52" s="82"/>
      <c r="IT52" s="82"/>
      <c r="IU52" s="82"/>
      <c r="IV52" s="82"/>
      <c r="IW52" s="82"/>
    </row>
    <row r="53" spans="1:257" s="193" customFormat="1" ht="18.75" customHeight="1" x14ac:dyDescent="0.3">
      <c r="A53" s="82"/>
      <c r="B53" s="82"/>
      <c r="D53" s="204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  <c r="IS53" s="82"/>
      <c r="IT53" s="82"/>
      <c r="IU53" s="82"/>
      <c r="IV53" s="82"/>
      <c r="IW53" s="82"/>
    </row>
    <row r="54" spans="1:257" s="193" customFormat="1" ht="14.1" customHeight="1" x14ac:dyDescent="0.3">
      <c r="A54" s="82"/>
      <c r="B54" s="82"/>
      <c r="C54" s="88"/>
      <c r="D54" s="84"/>
      <c r="E54" s="88"/>
      <c r="F54" s="88"/>
      <c r="G54" s="88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  <c r="IS54" s="82"/>
      <c r="IT54" s="82"/>
      <c r="IU54" s="82"/>
      <c r="IV54" s="82"/>
      <c r="IW54" s="82"/>
    </row>
    <row r="55" spans="1:257" s="193" customFormat="1" x14ac:dyDescent="0.3">
      <c r="A55" s="82"/>
      <c r="B55" s="82"/>
      <c r="C55" s="82"/>
      <c r="D55" s="84"/>
      <c r="E55" s="82"/>
      <c r="F55" s="205"/>
      <c r="G55" s="205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  <c r="IS55" s="82"/>
      <c r="IT55" s="82"/>
      <c r="IU55" s="82"/>
      <c r="IV55" s="82"/>
      <c r="IW55" s="82"/>
    </row>
    <row r="56" spans="1:257" s="82" customFormat="1" ht="14.25" customHeight="1" x14ac:dyDescent="0.3">
      <c r="C56" s="418" t="s">
        <v>73</v>
      </c>
      <c r="D56" s="442"/>
      <c r="E56" s="418"/>
      <c r="F56" s="422" t="str">
        <f>H16</f>
        <v>FY '18 Budget 
(As Amended)</v>
      </c>
      <c r="G56" s="422"/>
      <c r="H56" s="423" t="s">
        <v>20</v>
      </c>
      <c r="I56" s="418"/>
      <c r="J56" s="418"/>
    </row>
    <row r="57" spans="1:257" s="82" customFormat="1" x14ac:dyDescent="0.3">
      <c r="C57" s="418" t="s">
        <v>85</v>
      </c>
      <c r="D57" s="442"/>
      <c r="E57" s="418"/>
      <c r="F57" s="424">
        <f>H18</f>
        <v>97875958</v>
      </c>
      <c r="G57" s="424"/>
      <c r="H57" s="443">
        <f>F57/$F$62</f>
        <v>0.53741142811965048</v>
      </c>
      <c r="I57" s="421"/>
      <c r="J57" s="421">
        <f>ROUND(H57,4)</f>
        <v>0.53739999999999999</v>
      </c>
    </row>
    <row r="58" spans="1:257" s="82" customFormat="1" x14ac:dyDescent="0.3">
      <c r="C58" s="418" t="s">
        <v>86</v>
      </c>
      <c r="D58" s="442"/>
      <c r="E58" s="418"/>
      <c r="F58" s="424">
        <f>H19</f>
        <v>27994526</v>
      </c>
      <c r="G58" s="420"/>
      <c r="H58" s="421">
        <f t="shared" ref="H58:H60" si="1">F58/$F$62</f>
        <v>0.15371066096939442</v>
      </c>
      <c r="I58" s="421"/>
      <c r="J58" s="421">
        <f t="shared" ref="J58:J61" si="2">ROUND(H58,4)</f>
        <v>0.1537</v>
      </c>
    </row>
    <row r="59" spans="1:257" s="193" customFormat="1" x14ac:dyDescent="0.3">
      <c r="A59" s="82"/>
      <c r="B59" s="82"/>
      <c r="C59" s="418" t="s">
        <v>94</v>
      </c>
      <c r="D59" s="442"/>
      <c r="E59" s="418"/>
      <c r="F59" s="424">
        <f>H20</f>
        <v>45016274</v>
      </c>
      <c r="G59" s="420"/>
      <c r="H59" s="421">
        <f t="shared" si="1"/>
        <v>0.24717265192914373</v>
      </c>
      <c r="I59" s="421"/>
      <c r="J59" s="421">
        <f t="shared" si="2"/>
        <v>0.2472</v>
      </c>
      <c r="K59" s="82"/>
      <c r="L59" s="82"/>
      <c r="M59" s="225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82"/>
      <c r="GE59" s="82"/>
      <c r="GF59" s="82"/>
      <c r="GG59" s="82"/>
      <c r="GH59" s="82"/>
      <c r="GI59" s="82"/>
      <c r="GJ59" s="82"/>
      <c r="GK59" s="82"/>
      <c r="GL59" s="82"/>
      <c r="GM59" s="82"/>
      <c r="GN59" s="82"/>
      <c r="GO59" s="82"/>
      <c r="GP59" s="82"/>
      <c r="GQ59" s="82"/>
      <c r="GR59" s="82"/>
      <c r="GS59" s="82"/>
      <c r="GT59" s="82"/>
      <c r="GU59" s="82"/>
      <c r="GV59" s="82"/>
      <c r="GW59" s="82"/>
      <c r="GX59" s="82"/>
      <c r="GY59" s="82"/>
      <c r="GZ59" s="82"/>
      <c r="HA59" s="82"/>
      <c r="HB59" s="82"/>
      <c r="HC59" s="82"/>
      <c r="HD59" s="82"/>
      <c r="HE59" s="82"/>
      <c r="HF59" s="82"/>
      <c r="HG59" s="82"/>
      <c r="HH59" s="82"/>
      <c r="HI59" s="82"/>
      <c r="HJ59" s="82"/>
      <c r="HK59" s="82"/>
      <c r="HL59" s="82"/>
      <c r="HM59" s="82"/>
      <c r="HN59" s="82"/>
      <c r="HO59" s="82"/>
      <c r="HP59" s="82"/>
      <c r="HQ59" s="82"/>
      <c r="HR59" s="82"/>
      <c r="HS59" s="82"/>
      <c r="HT59" s="82"/>
      <c r="HU59" s="82"/>
      <c r="HV59" s="82"/>
      <c r="HW59" s="82"/>
      <c r="HX59" s="82"/>
      <c r="HY59" s="82"/>
      <c r="HZ59" s="82"/>
      <c r="IA59" s="82"/>
      <c r="IB59" s="82"/>
      <c r="IC59" s="82"/>
      <c r="ID59" s="82"/>
      <c r="IE59" s="82"/>
      <c r="IF59" s="82"/>
      <c r="IG59" s="82"/>
      <c r="IH59" s="82"/>
      <c r="II59" s="82"/>
      <c r="IJ59" s="82"/>
      <c r="IK59" s="82"/>
      <c r="IL59" s="82"/>
      <c r="IM59" s="82"/>
      <c r="IN59" s="82"/>
      <c r="IO59" s="82"/>
      <c r="IP59" s="82"/>
      <c r="IQ59" s="82"/>
      <c r="IR59" s="82"/>
      <c r="IS59" s="82"/>
      <c r="IT59" s="82"/>
      <c r="IU59" s="82"/>
      <c r="IV59" s="82"/>
      <c r="IW59" s="82"/>
    </row>
    <row r="60" spans="1:257" s="193" customFormat="1" x14ac:dyDescent="0.3">
      <c r="A60" s="82"/>
      <c r="B60" s="82"/>
      <c r="C60" s="418" t="s">
        <v>88</v>
      </c>
      <c r="D60" s="442"/>
      <c r="E60" s="418"/>
      <c r="F60" s="424">
        <f>H21</f>
        <v>2220890</v>
      </c>
      <c r="G60" s="420"/>
      <c r="H60" s="421">
        <f t="shared" si="1"/>
        <v>1.2194329342826464E-2</v>
      </c>
      <c r="I60" s="421"/>
      <c r="J60" s="421">
        <f t="shared" si="2"/>
        <v>1.2200000000000001E-2</v>
      </c>
      <c r="K60" s="82"/>
      <c r="L60" s="226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</row>
    <row r="61" spans="1:257" s="82" customFormat="1" x14ac:dyDescent="0.3">
      <c r="C61" s="418" t="s">
        <v>89</v>
      </c>
      <c r="D61" s="442"/>
      <c r="E61" s="418"/>
      <c r="F61" s="424">
        <f>H22</f>
        <v>9017169</v>
      </c>
      <c r="G61" s="420"/>
      <c r="H61" s="421">
        <f>(F61/$F$62)</f>
        <v>4.9510929638984895E-2</v>
      </c>
      <c r="I61" s="421"/>
      <c r="J61" s="421">
        <f t="shared" si="2"/>
        <v>4.9500000000000002E-2</v>
      </c>
    </row>
    <row r="62" spans="1:257" x14ac:dyDescent="0.3">
      <c r="C62" s="418" t="s">
        <v>81</v>
      </c>
      <c r="D62" s="442"/>
      <c r="E62" s="418"/>
      <c r="F62" s="424">
        <f>H24</f>
        <v>182124817</v>
      </c>
      <c r="G62" s="424"/>
      <c r="H62" s="421">
        <f>SUM(H57:H61)-0.0001</f>
        <v>0.99990000000000001</v>
      </c>
      <c r="I62" s="421"/>
      <c r="J62" s="421">
        <f>SUM(J57:J61)</f>
        <v>1</v>
      </c>
    </row>
    <row r="63" spans="1:257" x14ac:dyDescent="0.3">
      <c r="C63" s="418"/>
      <c r="D63" s="442"/>
      <c r="E63" s="418"/>
      <c r="F63" s="418"/>
      <c r="G63" s="418"/>
      <c r="H63" s="418"/>
      <c r="I63" s="418"/>
      <c r="J63" s="418"/>
    </row>
    <row r="64" spans="1:257" x14ac:dyDescent="0.3">
      <c r="C64" s="418"/>
      <c r="D64" s="442"/>
      <c r="E64" s="418"/>
      <c r="F64" s="418"/>
      <c r="G64" s="418"/>
      <c r="H64" s="418"/>
      <c r="I64" s="418"/>
      <c r="J64" s="418"/>
    </row>
    <row r="65" spans="3:10" x14ac:dyDescent="0.3">
      <c r="C65" s="418" t="s">
        <v>73</v>
      </c>
      <c r="D65" s="442"/>
      <c r="E65" s="418"/>
      <c r="F65" s="423" t="str">
        <f>C35</f>
        <v>FY '19 Budget</v>
      </c>
      <c r="G65" s="423"/>
      <c r="H65" s="423" t="s">
        <v>20</v>
      </c>
      <c r="I65" s="418"/>
      <c r="J65" s="418"/>
    </row>
    <row r="66" spans="3:10" x14ac:dyDescent="0.3">
      <c r="C66" s="418" t="s">
        <v>85</v>
      </c>
      <c r="D66" s="442"/>
      <c r="E66" s="418"/>
      <c r="F66" s="424">
        <f>+C37</f>
        <v>101465780</v>
      </c>
      <c r="G66" s="424"/>
      <c r="H66" s="421">
        <f>+E37</f>
        <v>0.57250480819374383</v>
      </c>
      <c r="I66" s="421"/>
      <c r="J66" s="421">
        <f>ROUND(H66,4)</f>
        <v>0.57250000000000001</v>
      </c>
    </row>
    <row r="67" spans="3:10" x14ac:dyDescent="0.3">
      <c r="C67" s="418" t="s">
        <v>86</v>
      </c>
      <c r="D67" s="442"/>
      <c r="E67" s="418"/>
      <c r="F67" s="424">
        <f t="shared" ref="F67:F70" si="3">+C38</f>
        <v>29074300</v>
      </c>
      <c r="G67" s="420"/>
      <c r="H67" s="421">
        <f t="shared" ref="H67:H70" si="4">+E38</f>
        <v>0.16404719448140415</v>
      </c>
      <c r="I67" s="421"/>
      <c r="J67" s="421">
        <f t="shared" ref="J67:J70" si="5">ROUND(H67,4)</f>
        <v>0.16400000000000001</v>
      </c>
    </row>
    <row r="68" spans="3:10" x14ac:dyDescent="0.3">
      <c r="C68" s="418" t="s">
        <v>87</v>
      </c>
      <c r="D68" s="442"/>
      <c r="E68" s="418"/>
      <c r="F68" s="424">
        <f t="shared" si="3"/>
        <v>42518769</v>
      </c>
      <c r="G68" s="420"/>
      <c r="H68" s="421">
        <f t="shared" si="4"/>
        <v>0.23990550992639195</v>
      </c>
      <c r="I68" s="421"/>
      <c r="J68" s="421">
        <f t="shared" si="5"/>
        <v>0.2399</v>
      </c>
    </row>
    <row r="69" spans="3:10" x14ac:dyDescent="0.3">
      <c r="C69" s="418" t="s">
        <v>88</v>
      </c>
      <c r="D69" s="442"/>
      <c r="E69" s="418"/>
      <c r="F69" s="424">
        <f t="shared" si="3"/>
        <v>2378838</v>
      </c>
      <c r="G69" s="420"/>
      <c r="H69" s="421">
        <f t="shared" si="4"/>
        <v>1.3422221688080348E-2</v>
      </c>
      <c r="I69" s="421"/>
      <c r="J69" s="421">
        <f t="shared" si="5"/>
        <v>1.34E-2</v>
      </c>
    </row>
    <row r="70" spans="3:10" x14ac:dyDescent="0.3">
      <c r="C70" s="418" t="s">
        <v>89</v>
      </c>
      <c r="D70" s="442"/>
      <c r="E70" s="418"/>
      <c r="F70" s="424">
        <f t="shared" si="3"/>
        <v>1793628</v>
      </c>
      <c r="G70" s="420"/>
      <c r="H70" s="421">
        <f t="shared" si="4"/>
        <v>1.022026571037968E-2</v>
      </c>
      <c r="I70" s="421"/>
      <c r="J70" s="421">
        <f t="shared" si="5"/>
        <v>1.0200000000000001E-2</v>
      </c>
    </row>
    <row r="71" spans="3:10" s="82" customFormat="1" x14ac:dyDescent="0.3">
      <c r="C71" s="418" t="s">
        <v>81</v>
      </c>
      <c r="D71" s="442"/>
      <c r="E71" s="418"/>
      <c r="F71" s="424">
        <f>+C43</f>
        <v>177231315</v>
      </c>
      <c r="G71" s="424"/>
      <c r="H71" s="421">
        <f>+E43</f>
        <v>1</v>
      </c>
      <c r="I71" s="421"/>
      <c r="J71" s="421">
        <f>SUM(J66:J70)</f>
        <v>1</v>
      </c>
    </row>
  </sheetData>
  <printOptions horizontalCentered="1"/>
  <pageMargins left="0.3" right="0.3" top="0.5" bottom="0.5" header="0.5" footer="0.5"/>
  <pageSetup scale="63" orientation="portrait" r:id="rId1"/>
  <headerFooter alignWithMargins="0"/>
  <rowBreaks count="1" manualBreakCount="1">
    <brk id="54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2118"/>
  <sheetViews>
    <sheetView showOutlineSymbols="0" zoomScale="60" zoomScaleNormal="60" zoomScaleSheetLayoutView="40" workbookViewId="0">
      <pane xSplit="2" topLeftCell="C1" activePane="topRight" state="frozen"/>
      <selection activeCell="A12" sqref="A12"/>
      <selection pane="topRight" activeCell="C8" sqref="C8"/>
    </sheetView>
  </sheetViews>
  <sheetFormatPr defaultColWidth="9.6640625" defaultRowHeight="23.25" x14ac:dyDescent="0.35"/>
  <cols>
    <col min="1" max="1" width="54" style="227" customWidth="1"/>
    <col min="2" max="2" width="2" style="228" customWidth="1"/>
    <col min="3" max="3" width="19.33203125" style="227" bestFit="1" customWidth="1"/>
    <col min="4" max="4" width="2" style="228" customWidth="1"/>
    <col min="5" max="5" width="11.6640625" style="227" bestFit="1" customWidth="1"/>
    <col min="6" max="6" width="2" style="228" customWidth="1"/>
    <col min="7" max="7" width="19.33203125" style="227" bestFit="1" customWidth="1"/>
    <col min="8" max="8" width="2" style="228" customWidth="1"/>
    <col min="9" max="9" width="11.6640625" style="227" bestFit="1" customWidth="1"/>
    <col min="10" max="10" width="2" style="228" customWidth="1"/>
    <col min="11" max="11" width="20" style="227" bestFit="1" customWidth="1"/>
    <col min="12" max="12" width="2" style="228" customWidth="1"/>
    <col min="13" max="13" width="11.6640625" style="227" bestFit="1" customWidth="1"/>
    <col min="14" max="14" width="2" style="228" customWidth="1"/>
    <col min="15" max="15" width="16.77734375" style="227" customWidth="1"/>
    <col min="16" max="16" width="2" style="228" customWidth="1"/>
    <col min="17" max="17" width="11.77734375" style="227" customWidth="1"/>
    <col min="18" max="18" width="2.109375" style="228" customWidth="1"/>
    <col min="19" max="19" width="16.77734375" style="227" customWidth="1"/>
    <col min="20" max="20" width="2" style="228" customWidth="1"/>
    <col min="21" max="21" width="13.5546875" style="227" bestFit="1" customWidth="1"/>
    <col min="22" max="22" width="2" style="228" customWidth="1"/>
    <col min="23" max="23" width="20.5546875" style="227" bestFit="1" customWidth="1"/>
    <col min="24" max="24" width="2" style="228" customWidth="1"/>
    <col min="25" max="25" width="16.77734375" style="227" customWidth="1"/>
    <col min="26" max="26" width="2" style="228" customWidth="1"/>
    <col min="27" max="27" width="16.77734375" style="227" customWidth="1"/>
    <col min="28" max="28" width="20" style="229" customWidth="1"/>
    <col min="29" max="29" width="18.33203125" style="229" bestFit="1" customWidth="1"/>
    <col min="30" max="30" width="15.109375" style="228" bestFit="1" customWidth="1"/>
    <col min="31" max="31" width="16.88671875" style="228" bestFit="1" customWidth="1"/>
    <col min="32" max="32" width="10.5546875" style="230" customWidth="1"/>
    <col min="33" max="33" width="10.5546875" style="227" customWidth="1"/>
    <col min="34" max="34" width="17.109375" style="227" customWidth="1"/>
    <col min="35" max="35" width="17.21875" style="231" customWidth="1"/>
    <col min="36" max="36" width="13.5546875" style="227" customWidth="1"/>
    <col min="37" max="16384" width="9.6640625" style="227"/>
  </cols>
  <sheetData>
    <row r="2" spans="1:36" x14ac:dyDescent="0.35">
      <c r="B2" s="227"/>
    </row>
    <row r="7" spans="1:36" x14ac:dyDescent="0.35">
      <c r="F7" s="227"/>
      <c r="K7" s="232"/>
      <c r="O7" s="232"/>
    </row>
    <row r="8" spans="1:36" x14ac:dyDescent="0.35">
      <c r="F8" s="227"/>
      <c r="K8" s="232"/>
      <c r="O8" s="232"/>
    </row>
    <row r="9" spans="1:36" x14ac:dyDescent="0.35">
      <c r="K9" s="232"/>
      <c r="O9" s="232"/>
    </row>
    <row r="10" spans="1:36" x14ac:dyDescent="0.35">
      <c r="K10" s="232"/>
      <c r="O10" s="232"/>
      <c r="P10" s="233"/>
      <c r="Q10" s="232"/>
      <c r="R10" s="233"/>
      <c r="S10" s="233"/>
      <c r="T10" s="233"/>
      <c r="U10" s="232"/>
      <c r="V10" s="233"/>
      <c r="W10" s="232"/>
    </row>
    <row r="11" spans="1:36" s="228" customFormat="1" ht="91.5" thickBot="1" x14ac:dyDescent="0.4">
      <c r="A11" s="234" t="s">
        <v>95</v>
      </c>
      <c r="B11" s="235"/>
      <c r="C11" s="236" t="s">
        <v>85</v>
      </c>
      <c r="D11" s="237"/>
      <c r="E11" s="238" t="s">
        <v>96</v>
      </c>
      <c r="F11" s="237"/>
      <c r="G11" s="236" t="s">
        <v>86</v>
      </c>
      <c r="H11" s="237"/>
      <c r="I11" s="238" t="s">
        <v>96</v>
      </c>
      <c r="J11" s="237"/>
      <c r="K11" s="236" t="s">
        <v>87</v>
      </c>
      <c r="L11" s="237"/>
      <c r="M11" s="238" t="s">
        <v>96</v>
      </c>
      <c r="N11" s="237"/>
      <c r="O11" s="236" t="s">
        <v>88</v>
      </c>
      <c r="P11" s="237"/>
      <c r="Q11" s="238" t="s">
        <v>96</v>
      </c>
      <c r="R11" s="237"/>
      <c r="S11" s="236" t="s">
        <v>89</v>
      </c>
      <c r="T11" s="237"/>
      <c r="U11" s="238" t="s">
        <v>96</v>
      </c>
      <c r="V11" s="237"/>
      <c r="W11" s="236" t="s">
        <v>97</v>
      </c>
      <c r="X11" s="237"/>
      <c r="Y11" s="238" t="s">
        <v>98</v>
      </c>
      <c r="Z11" s="237"/>
      <c r="AA11" s="238" t="s">
        <v>99</v>
      </c>
      <c r="AB11" s="229"/>
      <c r="AC11" s="229"/>
      <c r="AD11" s="239"/>
      <c r="AE11" s="240"/>
      <c r="AF11" s="230"/>
      <c r="AH11" s="233"/>
      <c r="AI11" s="241"/>
    </row>
    <row r="12" spans="1:36" s="228" customFormat="1" x14ac:dyDescent="0.35">
      <c r="AA12" s="240"/>
      <c r="AB12" s="229"/>
      <c r="AC12" s="229"/>
      <c r="AD12" s="240"/>
      <c r="AE12" s="240"/>
      <c r="AF12" s="230"/>
      <c r="AG12" s="242"/>
      <c r="AI12" s="243"/>
    </row>
    <row r="13" spans="1:36" s="228" customFormat="1" x14ac:dyDescent="0.35">
      <c r="A13" s="244" t="s">
        <v>74</v>
      </c>
      <c r="C13" s="245">
        <v>56699605</v>
      </c>
      <c r="D13" s="246"/>
      <c r="E13" s="247">
        <f>C13/C27</f>
        <v>0.55880519520965588</v>
      </c>
      <c r="F13" s="230"/>
      <c r="G13" s="245">
        <v>16245456</v>
      </c>
      <c r="H13" s="248"/>
      <c r="I13" s="247">
        <f>(G13/G27)</f>
        <v>0.55875656507637328</v>
      </c>
      <c r="J13" s="230"/>
      <c r="K13" s="245">
        <v>14436747</v>
      </c>
      <c r="L13" s="248"/>
      <c r="M13" s="247">
        <f>K13/K27</f>
        <v>0.3395382166402795</v>
      </c>
      <c r="N13" s="230"/>
      <c r="O13" s="245">
        <v>1149843</v>
      </c>
      <c r="P13" s="248"/>
      <c r="Q13" s="247">
        <f>O13/O27</f>
        <v>0.48336330595021604</v>
      </c>
      <c r="R13" s="230"/>
      <c r="S13" s="245">
        <v>464300</v>
      </c>
      <c r="T13" s="248"/>
      <c r="U13" s="247">
        <f>(S13/S27)+0.0001</f>
        <v>0.2589608117179259</v>
      </c>
      <c r="V13" s="230"/>
      <c r="W13" s="245">
        <f>C13+G13+K13+O13+S13</f>
        <v>88995951</v>
      </c>
      <c r="X13" s="249"/>
      <c r="Y13" s="247">
        <f>(W13/W27)</f>
        <v>0.50214574664753797</v>
      </c>
      <c r="Z13" s="230"/>
      <c r="AA13" s="250">
        <f>W13/W47</f>
        <v>0.48416965750238694</v>
      </c>
      <c r="AB13" s="251"/>
      <c r="AC13" s="252"/>
      <c r="AD13" s="248"/>
      <c r="AE13" s="248"/>
      <c r="AF13" s="243"/>
      <c r="AG13" s="230"/>
      <c r="AH13" s="249"/>
      <c r="AI13" s="253"/>
      <c r="AJ13" s="249"/>
    </row>
    <row r="14" spans="1:36" s="228" customFormat="1" x14ac:dyDescent="0.35">
      <c r="A14" s="244"/>
      <c r="C14" s="245"/>
      <c r="D14" s="246"/>
      <c r="E14" s="247"/>
      <c r="F14" s="230"/>
      <c r="G14" s="245"/>
      <c r="H14" s="248"/>
      <c r="I14" s="247"/>
      <c r="J14" s="230"/>
      <c r="K14" s="245"/>
      <c r="L14" s="248"/>
      <c r="M14" s="247"/>
      <c r="N14" s="230"/>
      <c r="O14" s="245"/>
      <c r="P14" s="248"/>
      <c r="Q14" s="247"/>
      <c r="R14" s="230"/>
      <c r="S14" s="245"/>
      <c r="T14" s="248"/>
      <c r="U14" s="247"/>
      <c r="V14" s="230"/>
      <c r="W14" s="245"/>
      <c r="X14" s="249"/>
      <c r="Y14" s="247"/>
      <c r="Z14" s="230"/>
      <c r="AA14" s="250"/>
      <c r="AB14" s="251"/>
      <c r="AC14" s="252"/>
      <c r="AD14" s="248"/>
      <c r="AE14" s="248"/>
      <c r="AF14" s="243"/>
      <c r="AG14" s="230"/>
      <c r="AH14" s="249"/>
      <c r="AI14" s="253"/>
      <c r="AJ14" s="249"/>
    </row>
    <row r="15" spans="1:36" s="228" customFormat="1" hidden="1" x14ac:dyDescent="0.35">
      <c r="A15" s="244"/>
      <c r="C15" s="254"/>
      <c r="D15" s="255"/>
      <c r="E15" s="247"/>
      <c r="F15" s="230"/>
      <c r="G15" s="254"/>
      <c r="H15" s="256"/>
      <c r="I15" s="247"/>
      <c r="J15" s="230"/>
      <c r="K15" s="254"/>
      <c r="L15" s="249"/>
      <c r="M15" s="247"/>
      <c r="N15" s="230"/>
      <c r="O15" s="254"/>
      <c r="P15" s="249"/>
      <c r="Q15" s="247"/>
      <c r="R15" s="230"/>
      <c r="S15" s="254"/>
      <c r="T15" s="256"/>
      <c r="U15" s="247"/>
      <c r="V15" s="230"/>
      <c r="W15" s="257"/>
      <c r="X15" s="249"/>
      <c r="Y15" s="247"/>
      <c r="Z15" s="230"/>
      <c r="AA15" s="250"/>
      <c r="AB15" s="251"/>
      <c r="AC15" s="252"/>
      <c r="AD15" s="248"/>
      <c r="AE15" s="248"/>
      <c r="AF15" s="230"/>
      <c r="AG15" s="230"/>
      <c r="AH15" s="258"/>
      <c r="AI15" s="253"/>
    </row>
    <row r="16" spans="1:36" s="228" customFormat="1" x14ac:dyDescent="0.35">
      <c r="A16" s="244" t="s">
        <v>75</v>
      </c>
      <c r="C16" s="259">
        <v>496413</v>
      </c>
      <c r="D16" s="260"/>
      <c r="E16" s="247">
        <f>C16/C27</f>
        <v>4.8924179166611641E-3</v>
      </c>
      <c r="F16" s="230"/>
      <c r="G16" s="259">
        <v>58259</v>
      </c>
      <c r="H16" s="256"/>
      <c r="I16" s="247">
        <f>G16/G27</f>
        <v>2.003797167945574E-3</v>
      </c>
      <c r="J16" s="230"/>
      <c r="K16" s="259">
        <v>461731</v>
      </c>
      <c r="L16" s="256"/>
      <c r="M16" s="247">
        <f>K16/K27</f>
        <v>1.0859463029138967E-2</v>
      </c>
      <c r="N16" s="230"/>
      <c r="O16" s="259">
        <v>37271</v>
      </c>
      <c r="P16" s="256"/>
      <c r="Q16" s="247">
        <f>O16/O27</f>
        <v>1.5667733574123165E-2</v>
      </c>
      <c r="R16" s="230"/>
      <c r="S16" s="259">
        <v>150707</v>
      </c>
      <c r="T16" s="261"/>
      <c r="U16" s="247">
        <f>S16/S27</f>
        <v>8.4023554494019936E-2</v>
      </c>
      <c r="V16" s="230"/>
      <c r="W16" s="259">
        <f>C16+G16+K16+O16+S16</f>
        <v>1204381</v>
      </c>
      <c r="X16" s="249"/>
      <c r="Y16" s="247">
        <f>W16/W27</f>
        <v>6.7955315910170839E-3</v>
      </c>
      <c r="Z16" s="230"/>
      <c r="AA16" s="250">
        <f>W16/W47</f>
        <v>6.5522614199873238E-3</v>
      </c>
      <c r="AB16" s="251"/>
      <c r="AC16" s="252"/>
      <c r="AD16" s="248"/>
      <c r="AE16" s="248"/>
      <c r="AF16" s="243"/>
      <c r="AG16" s="230"/>
      <c r="AH16" s="258"/>
      <c r="AI16" s="253"/>
      <c r="AJ16" s="249"/>
    </row>
    <row r="17" spans="1:36" s="228" customFormat="1" x14ac:dyDescent="0.35">
      <c r="A17" s="244"/>
      <c r="C17" s="262"/>
      <c r="D17" s="260"/>
      <c r="E17" s="247"/>
      <c r="F17" s="230"/>
      <c r="G17" s="263"/>
      <c r="H17" s="256"/>
      <c r="I17" s="247"/>
      <c r="J17" s="230"/>
      <c r="K17" s="257"/>
      <c r="L17" s="256"/>
      <c r="M17" s="247"/>
      <c r="N17" s="230"/>
      <c r="O17" s="257"/>
      <c r="P17" s="256"/>
      <c r="Q17" s="247"/>
      <c r="R17" s="230"/>
      <c r="S17" s="257"/>
      <c r="T17" s="256"/>
      <c r="U17" s="247"/>
      <c r="V17" s="230"/>
      <c r="W17" s="257"/>
      <c r="X17" s="243"/>
      <c r="Y17" s="247"/>
      <c r="Z17" s="230"/>
      <c r="AA17" s="250"/>
      <c r="AB17" s="251"/>
      <c r="AC17" s="252"/>
      <c r="AD17" s="248"/>
      <c r="AE17" s="248"/>
      <c r="AF17" s="230"/>
      <c r="AG17" s="230"/>
      <c r="AH17" s="258"/>
      <c r="AI17" s="253"/>
    </row>
    <row r="18" spans="1:36" s="228" customFormat="1" x14ac:dyDescent="0.35">
      <c r="A18" s="244" t="s">
        <v>76</v>
      </c>
      <c r="C18" s="259">
        <v>12632134</v>
      </c>
      <c r="D18" s="260"/>
      <c r="E18" s="247">
        <f>C18/C27</f>
        <v>0.12449649527160783</v>
      </c>
      <c r="F18" s="230"/>
      <c r="G18" s="259">
        <v>3404839</v>
      </c>
      <c r="H18" s="256"/>
      <c r="I18" s="247">
        <f>G18/G27</f>
        <v>0.11710820208913027</v>
      </c>
      <c r="J18" s="230"/>
      <c r="K18" s="259">
        <v>4258433</v>
      </c>
      <c r="L18" s="256"/>
      <c r="M18" s="247">
        <f>K18/K27</f>
        <v>0.10015419308117787</v>
      </c>
      <c r="N18" s="230"/>
      <c r="O18" s="259">
        <v>413510</v>
      </c>
      <c r="P18" s="256"/>
      <c r="Q18" s="247">
        <f>(O18/O27)</f>
        <v>0.17382856672039038</v>
      </c>
      <c r="R18" s="230"/>
      <c r="S18" s="259">
        <v>423907</v>
      </c>
      <c r="T18" s="256"/>
      <c r="U18" s="247">
        <f>S18/S27</f>
        <v>0.23634053438059621</v>
      </c>
      <c r="V18" s="230"/>
      <c r="W18" s="259">
        <f>C18+G18+K18+O18+S18</f>
        <v>21132823</v>
      </c>
      <c r="X18" s="249"/>
      <c r="Y18" s="247">
        <f>W18/W27</f>
        <v>0.1192386514764617</v>
      </c>
      <c r="Z18" s="230"/>
      <c r="AA18" s="250">
        <f>W18/W47</f>
        <v>0.11497008076208506</v>
      </c>
      <c r="AB18" s="251"/>
      <c r="AC18" s="252"/>
      <c r="AD18" s="248"/>
      <c r="AE18" s="248"/>
      <c r="AF18" s="243"/>
      <c r="AG18" s="230"/>
      <c r="AH18" s="258"/>
      <c r="AI18" s="253"/>
      <c r="AJ18" s="249"/>
    </row>
    <row r="19" spans="1:36" s="228" customFormat="1" x14ac:dyDescent="0.35">
      <c r="A19" s="244"/>
      <c r="C19" s="263"/>
      <c r="D19" s="260"/>
      <c r="E19" s="247"/>
      <c r="F19" s="230"/>
      <c r="G19" s="263"/>
      <c r="H19" s="256"/>
      <c r="I19" s="247"/>
      <c r="J19" s="230"/>
      <c r="K19" s="257"/>
      <c r="L19" s="256"/>
      <c r="M19" s="247"/>
      <c r="N19" s="230"/>
      <c r="O19" s="257"/>
      <c r="P19" s="256"/>
      <c r="Q19" s="247"/>
      <c r="R19" s="230"/>
      <c r="S19" s="257"/>
      <c r="T19" s="256"/>
      <c r="U19" s="247"/>
      <c r="V19" s="230"/>
      <c r="W19" s="257"/>
      <c r="X19" s="243"/>
      <c r="Y19" s="247"/>
      <c r="Z19" s="230"/>
      <c r="AA19" s="250"/>
      <c r="AB19" s="251"/>
      <c r="AC19" s="252"/>
      <c r="AD19" s="248"/>
      <c r="AE19" s="248"/>
      <c r="AF19" s="230"/>
      <c r="AG19" s="230"/>
      <c r="AH19" s="258"/>
      <c r="AI19" s="253"/>
    </row>
    <row r="20" spans="1:36" s="228" customFormat="1" x14ac:dyDescent="0.35">
      <c r="A20" s="244" t="s">
        <v>77</v>
      </c>
      <c r="C20" s="259">
        <v>8654546</v>
      </c>
      <c r="D20" s="260"/>
      <c r="E20" s="247">
        <f>C20/C27</f>
        <v>8.5295219728267008E-2</v>
      </c>
      <c r="F20" s="230"/>
      <c r="G20" s="259">
        <v>2498414</v>
      </c>
      <c r="H20" s="256"/>
      <c r="I20" s="247">
        <f>G20/G27</f>
        <v>8.5932043075843609E-2</v>
      </c>
      <c r="J20" s="230"/>
      <c r="K20" s="259">
        <v>2041179</v>
      </c>
      <c r="L20" s="256"/>
      <c r="M20" s="247">
        <f>K20/K27</f>
        <v>4.8006540358682535E-2</v>
      </c>
      <c r="N20" s="230"/>
      <c r="O20" s="259">
        <v>258622</v>
      </c>
      <c r="P20" s="256"/>
      <c r="Q20" s="247">
        <f>O20/O27</f>
        <v>0.10871778574245072</v>
      </c>
      <c r="R20" s="230"/>
      <c r="S20" s="259">
        <v>34298</v>
      </c>
      <c r="T20" s="256"/>
      <c r="U20" s="247">
        <f>S20/S27</f>
        <v>1.9122136808747411E-2</v>
      </c>
      <c r="V20" s="230"/>
      <c r="W20" s="259">
        <f>C20+G20+K20+O20+S20</f>
        <v>13487059</v>
      </c>
      <c r="X20" s="249"/>
      <c r="Y20" s="247">
        <f>W20/W27</f>
        <v>7.6098622864700857E-2</v>
      </c>
      <c r="Z20" s="230"/>
      <c r="AA20" s="250">
        <f>(W20/W47)</f>
        <v>7.3374402580904899E-2</v>
      </c>
      <c r="AB20" s="251"/>
      <c r="AC20" s="252"/>
      <c r="AD20" s="248"/>
      <c r="AE20" s="248"/>
      <c r="AF20" s="230"/>
      <c r="AG20" s="264"/>
      <c r="AH20" s="249"/>
      <c r="AI20" s="242"/>
      <c r="AJ20" s="249"/>
    </row>
    <row r="21" spans="1:36" s="228" customFormat="1" x14ac:dyDescent="0.35">
      <c r="A21" s="244"/>
      <c r="C21" s="263"/>
      <c r="D21" s="260"/>
      <c r="E21" s="247"/>
      <c r="F21" s="230"/>
      <c r="G21" s="263"/>
      <c r="H21" s="256"/>
      <c r="I21" s="247"/>
      <c r="J21" s="230"/>
      <c r="K21" s="257"/>
      <c r="L21" s="256"/>
      <c r="M21" s="247"/>
      <c r="N21" s="230"/>
      <c r="O21" s="257"/>
      <c r="P21" s="256"/>
      <c r="Q21" s="247"/>
      <c r="R21" s="230"/>
      <c r="S21" s="257"/>
      <c r="T21" s="256"/>
      <c r="U21" s="247"/>
      <c r="V21" s="230"/>
      <c r="W21" s="257"/>
      <c r="X21" s="243"/>
      <c r="Y21" s="247"/>
      <c r="Z21" s="230"/>
      <c r="AA21" s="250"/>
      <c r="AB21" s="251"/>
      <c r="AC21" s="252"/>
      <c r="AD21" s="248"/>
      <c r="AE21" s="248"/>
      <c r="AF21" s="230"/>
      <c r="AG21" s="264"/>
      <c r="AI21" s="242"/>
    </row>
    <row r="22" spans="1:36" s="228" customFormat="1" x14ac:dyDescent="0.35">
      <c r="A22" s="244" t="s">
        <v>78</v>
      </c>
      <c r="C22" s="259">
        <v>12062372</v>
      </c>
      <c r="D22" s="260"/>
      <c r="E22" s="247">
        <f>C22/C27</f>
        <v>0.11888118339010452</v>
      </c>
      <c r="F22" s="230"/>
      <c r="G22" s="259">
        <v>3582946</v>
      </c>
      <c r="H22" s="256"/>
      <c r="I22" s="247">
        <f>G22/G27</f>
        <v>0.12323412773480359</v>
      </c>
      <c r="J22" s="230"/>
      <c r="K22" s="259">
        <v>8830474</v>
      </c>
      <c r="L22" s="256"/>
      <c r="M22" s="247">
        <f>K22/K27</f>
        <v>0.20768414062034579</v>
      </c>
      <c r="N22" s="230"/>
      <c r="O22" s="259">
        <v>355004</v>
      </c>
      <c r="P22" s="256"/>
      <c r="Q22" s="247">
        <f>O22/O27</f>
        <v>0.14923420594424672</v>
      </c>
      <c r="R22" s="230"/>
      <c r="S22" s="259">
        <v>198640</v>
      </c>
      <c r="T22" s="256"/>
      <c r="U22" s="247">
        <f>(S22/S27)</f>
        <v>0.11074760206687229</v>
      </c>
      <c r="V22" s="230"/>
      <c r="W22" s="259">
        <f>C22+G22+K22+O22+S22</f>
        <v>25029436</v>
      </c>
      <c r="X22" s="249"/>
      <c r="Y22" s="247">
        <f>W22/W27</f>
        <v>0.14122468142833561</v>
      </c>
      <c r="Z22" s="230"/>
      <c r="AA22" s="250">
        <f>W22/W47</f>
        <v>0.13616904274215705</v>
      </c>
      <c r="AB22" s="251"/>
      <c r="AC22" s="252"/>
      <c r="AD22" s="248"/>
      <c r="AE22" s="248"/>
      <c r="AF22" s="243"/>
      <c r="AG22" s="264"/>
      <c r="AH22" s="249"/>
      <c r="AI22" s="242"/>
      <c r="AJ22" s="249"/>
    </row>
    <row r="23" spans="1:36" s="228" customFormat="1" x14ac:dyDescent="0.35">
      <c r="A23" s="244"/>
      <c r="C23" s="263"/>
      <c r="D23" s="260"/>
      <c r="E23" s="247"/>
      <c r="F23" s="230"/>
      <c r="G23" s="263"/>
      <c r="H23" s="256"/>
      <c r="I23" s="247"/>
      <c r="J23" s="230"/>
      <c r="K23" s="257"/>
      <c r="L23" s="256"/>
      <c r="M23" s="247"/>
      <c r="N23" s="230"/>
      <c r="O23" s="257"/>
      <c r="P23" s="256"/>
      <c r="Q23" s="247"/>
      <c r="R23" s="230"/>
      <c r="S23" s="257"/>
      <c r="T23" s="256"/>
      <c r="U23" s="247"/>
      <c r="V23" s="230"/>
      <c r="W23" s="257"/>
      <c r="X23" s="243"/>
      <c r="Y23" s="247"/>
      <c r="Z23" s="230"/>
      <c r="AA23" s="250"/>
      <c r="AB23" s="251"/>
      <c r="AC23" s="252"/>
      <c r="AD23" s="248"/>
      <c r="AE23" s="248"/>
      <c r="AF23" s="230"/>
      <c r="AG23" s="264"/>
      <c r="AI23" s="242"/>
    </row>
    <row r="24" spans="1:36" s="228" customFormat="1" x14ac:dyDescent="0.35">
      <c r="A24" s="244" t="s">
        <v>100</v>
      </c>
      <c r="C24" s="259">
        <v>10920710</v>
      </c>
      <c r="D24" s="260"/>
      <c r="E24" s="247">
        <f>C24/C27</f>
        <v>0.10762948848370357</v>
      </c>
      <c r="F24" s="230"/>
      <c r="G24" s="259">
        <v>3284386</v>
      </c>
      <c r="H24" s="256"/>
      <c r="I24" s="247">
        <f>(G24/G27)</f>
        <v>0.11296526485590366</v>
      </c>
      <c r="J24" s="230"/>
      <c r="K24" s="259">
        <v>12490205</v>
      </c>
      <c r="L24" s="256"/>
      <c r="M24" s="247">
        <f>(K24/K27)-0.0001</f>
        <v>0.29365744627037532</v>
      </c>
      <c r="N24" s="230"/>
      <c r="O24" s="259">
        <v>164588</v>
      </c>
      <c r="P24" s="256"/>
      <c r="Q24" s="247">
        <f>O24/O27</f>
        <v>6.9188402068572977E-2</v>
      </c>
      <c r="R24" s="230"/>
      <c r="S24" s="259">
        <v>521776</v>
      </c>
      <c r="T24" s="256"/>
      <c r="U24" s="247">
        <f>S24/S27</f>
        <v>0.29090536053183824</v>
      </c>
      <c r="V24" s="230"/>
      <c r="W24" s="259">
        <f>C24+G24+K24+O24+S24</f>
        <v>27381665</v>
      </c>
      <c r="X24" s="249"/>
      <c r="Y24" s="247">
        <f>(W24/W27)+0.0001</f>
        <v>0.15459676599194672</v>
      </c>
      <c r="Z24" s="230"/>
      <c r="AA24" s="250">
        <f>(W24/W47)-0.0002</f>
        <v>0.14876600593542841</v>
      </c>
      <c r="AB24" s="251"/>
      <c r="AC24" s="252"/>
      <c r="AD24" s="248"/>
      <c r="AE24" s="248"/>
      <c r="AF24" s="243"/>
      <c r="AG24" s="264"/>
      <c r="AH24" s="249"/>
      <c r="AI24" s="242"/>
      <c r="AJ24" s="249"/>
    </row>
    <row r="25" spans="1:36" s="228" customFormat="1" x14ac:dyDescent="0.35">
      <c r="G25" s="243"/>
      <c r="H25" s="243"/>
      <c r="K25" s="243"/>
      <c r="L25" s="243"/>
      <c r="O25" s="243"/>
      <c r="P25" s="243"/>
      <c r="S25" s="243"/>
      <c r="T25" s="243"/>
      <c r="W25" s="243"/>
      <c r="X25" s="243"/>
      <c r="Y25" s="265"/>
      <c r="Z25" s="265"/>
      <c r="AA25" s="240"/>
      <c r="AB25" s="251"/>
      <c r="AC25" s="252"/>
      <c r="AD25" s="248"/>
      <c r="AE25" s="248"/>
      <c r="AF25" s="230"/>
      <c r="AI25" s="242"/>
    </row>
    <row r="26" spans="1:36" s="228" customFormat="1" ht="24" thickBot="1" x14ac:dyDescent="0.4">
      <c r="A26" s="235" t="s">
        <v>101</v>
      </c>
      <c r="B26" s="235"/>
      <c r="C26" s="235"/>
      <c r="D26" s="235"/>
      <c r="E26" s="235"/>
      <c r="F26" s="235"/>
      <c r="I26" s="235"/>
      <c r="J26" s="235"/>
      <c r="M26" s="235"/>
      <c r="N26" s="235"/>
      <c r="Q26" s="235"/>
      <c r="R26" s="235"/>
      <c r="U26" s="235"/>
      <c r="V26" s="235"/>
      <c r="Y26" s="265"/>
      <c r="Z26" s="265"/>
      <c r="AA26" s="240"/>
      <c r="AB26" s="251"/>
      <c r="AC26" s="252"/>
      <c r="AD26" s="248"/>
      <c r="AE26" s="248"/>
      <c r="AF26" s="249"/>
      <c r="AI26" s="243"/>
      <c r="AJ26" s="249"/>
    </row>
    <row r="27" spans="1:36" s="255" customFormat="1" ht="24" thickBot="1" x14ac:dyDescent="0.4">
      <c r="A27" s="266" t="s">
        <v>102</v>
      </c>
      <c r="B27" s="266"/>
      <c r="C27" s="267">
        <f>SUM(C13:C24)</f>
        <v>101465780</v>
      </c>
      <c r="D27" s="266"/>
      <c r="E27" s="268">
        <f>SUM(E13:E26)</f>
        <v>1</v>
      </c>
      <c r="F27" s="266"/>
      <c r="G27" s="269">
        <f>SUM(G13:G24)</f>
        <v>29074300</v>
      </c>
      <c r="H27" s="270"/>
      <c r="I27" s="268">
        <f>SUM(I13:I26)</f>
        <v>0.99999999999999989</v>
      </c>
      <c r="J27" s="266"/>
      <c r="K27" s="269">
        <f>SUM(K13:K24)</f>
        <v>42518769</v>
      </c>
      <c r="L27" s="270"/>
      <c r="M27" s="268">
        <f>SUM(M13:M26)+0.0001</f>
        <v>1</v>
      </c>
      <c r="N27" s="266"/>
      <c r="O27" s="267">
        <f>SUM(O13:O24)</f>
        <v>2378838</v>
      </c>
      <c r="P27" s="266"/>
      <c r="Q27" s="268">
        <f>SUM(Q13:Q26)</f>
        <v>1</v>
      </c>
      <c r="R27" s="266"/>
      <c r="S27" s="267">
        <f>SUM(S13:S24)</f>
        <v>1793628</v>
      </c>
      <c r="T27" s="266"/>
      <c r="U27" s="268">
        <f>SUM(U13:U26)-0.0001</f>
        <v>1</v>
      </c>
      <c r="V27" s="266"/>
      <c r="W27" s="269">
        <f>SUM(C27,G27,K27,O27,S27)</f>
        <v>177231315</v>
      </c>
      <c r="X27" s="266"/>
      <c r="Y27" s="268">
        <f>(SUM(Y13:Y24))-0.0001</f>
        <v>1</v>
      </c>
      <c r="Z27" s="271"/>
      <c r="AA27" s="268">
        <f>(SUM(AA13:AA24))+0.0002</f>
        <v>0.96420145094294962</v>
      </c>
      <c r="AB27" s="251"/>
      <c r="AC27" s="272"/>
    </row>
    <row r="28" spans="1:36" s="228" customFormat="1" x14ac:dyDescent="0.35">
      <c r="A28" s="235"/>
      <c r="B28" s="235"/>
      <c r="C28" s="235"/>
      <c r="D28" s="235"/>
      <c r="E28" s="235"/>
      <c r="F28" s="235"/>
      <c r="G28" s="243"/>
      <c r="H28" s="243"/>
      <c r="I28" s="235"/>
      <c r="J28" s="235"/>
      <c r="K28" s="243"/>
      <c r="L28" s="243"/>
      <c r="M28" s="235"/>
      <c r="N28" s="235"/>
      <c r="O28" s="243" t="s">
        <v>35</v>
      </c>
      <c r="P28" s="243"/>
      <c r="Q28" s="235"/>
      <c r="R28" s="235"/>
      <c r="S28" s="243"/>
      <c r="T28" s="243"/>
      <c r="U28" s="235"/>
      <c r="V28" s="235"/>
      <c r="W28" s="243"/>
      <c r="X28" s="243"/>
      <c r="AA28" s="240"/>
      <c r="AB28" s="251"/>
      <c r="AC28" s="229"/>
      <c r="AD28" s="273"/>
      <c r="AE28" s="273"/>
      <c r="AF28" s="230"/>
      <c r="AI28" s="243"/>
    </row>
    <row r="29" spans="1:36" s="228" customFormat="1" x14ac:dyDescent="0.35">
      <c r="A29" s="274" t="s">
        <v>103</v>
      </c>
      <c r="B29" s="274"/>
      <c r="C29" s="275"/>
      <c r="D29" s="275"/>
      <c r="E29" s="275"/>
      <c r="F29" s="275"/>
      <c r="G29" s="230"/>
      <c r="H29" s="230"/>
      <c r="I29" s="275"/>
      <c r="J29" s="275"/>
      <c r="K29" s="230"/>
      <c r="L29" s="230"/>
      <c r="M29" s="275"/>
      <c r="N29" s="275"/>
      <c r="O29" s="230"/>
      <c r="P29" s="230"/>
      <c r="Q29" s="275"/>
      <c r="R29" s="275"/>
      <c r="S29" s="230"/>
      <c r="T29" s="230"/>
      <c r="U29" s="275"/>
      <c r="V29" s="275"/>
      <c r="W29" s="230"/>
      <c r="X29" s="265"/>
      <c r="AA29" s="240"/>
      <c r="AB29" s="229"/>
      <c r="AC29" s="229"/>
      <c r="AD29" s="273"/>
      <c r="AE29" s="240"/>
      <c r="AF29" s="230"/>
      <c r="AI29" s="243"/>
    </row>
    <row r="30" spans="1:36" s="228" customFormat="1" x14ac:dyDescent="0.35">
      <c r="A30" s="274" t="s">
        <v>104</v>
      </c>
      <c r="B30" s="274"/>
      <c r="C30" s="276">
        <f>C27/W27</f>
        <v>0.57250480819374383</v>
      </c>
      <c r="D30" s="275"/>
      <c r="E30" s="276"/>
      <c r="F30" s="275"/>
      <c r="G30" s="247">
        <f>(G27/W27)</f>
        <v>0.16404719448140415</v>
      </c>
      <c r="H30" s="230"/>
      <c r="I30" s="276"/>
      <c r="J30" s="275"/>
      <c r="K30" s="247">
        <f>K27/W27</f>
        <v>0.23990550992639195</v>
      </c>
      <c r="L30" s="230"/>
      <c r="M30" s="276"/>
      <c r="N30" s="275"/>
      <c r="O30" s="247">
        <f>O27/W27</f>
        <v>1.3422221688080348E-2</v>
      </c>
      <c r="P30" s="230"/>
      <c r="Q30" s="276"/>
      <c r="R30" s="275"/>
      <c r="S30" s="247">
        <f>(S27/W27)+0.0001</f>
        <v>1.022026571037968E-2</v>
      </c>
      <c r="T30" s="230"/>
      <c r="U30" s="276"/>
      <c r="V30" s="275"/>
      <c r="W30" s="247">
        <f>SUM(C30,G30,K30,O30,S30)-0.0001</f>
        <v>1</v>
      </c>
      <c r="X30" s="265"/>
      <c r="Y30" s="277"/>
      <c r="AA30" s="278"/>
      <c r="AB30" s="229"/>
      <c r="AC30" s="229"/>
      <c r="AD30" s="273"/>
      <c r="AE30" s="240"/>
      <c r="AF30" s="230"/>
      <c r="AI30" s="243"/>
    </row>
    <row r="31" spans="1:36" s="228" customFormat="1" x14ac:dyDescent="0.35">
      <c r="A31" s="237"/>
      <c r="B31" s="237"/>
      <c r="C31" s="258"/>
      <c r="D31" s="258"/>
      <c r="E31" s="279"/>
      <c r="F31" s="279"/>
      <c r="G31" s="258"/>
      <c r="H31" s="258"/>
      <c r="I31" s="279"/>
      <c r="J31" s="279"/>
      <c r="K31" s="258"/>
      <c r="L31" s="258"/>
      <c r="M31" s="279"/>
      <c r="N31" s="279"/>
      <c r="O31" s="258"/>
      <c r="P31" s="258"/>
      <c r="Q31" s="279"/>
      <c r="R31" s="279"/>
      <c r="S31" s="258"/>
      <c r="T31" s="258"/>
      <c r="U31" s="275"/>
      <c r="V31" s="275"/>
      <c r="W31" s="230"/>
      <c r="X31" s="265"/>
      <c r="AA31" s="240"/>
      <c r="AB31" s="229"/>
      <c r="AC31" s="229"/>
      <c r="AD31" s="273"/>
      <c r="AE31" s="240"/>
      <c r="AF31" s="230"/>
      <c r="AI31" s="243"/>
    </row>
    <row r="32" spans="1:36" s="228" customFormat="1" x14ac:dyDescent="0.35">
      <c r="A32" s="242" t="s">
        <v>105</v>
      </c>
      <c r="B32" s="242"/>
      <c r="C32" s="275"/>
      <c r="D32" s="275"/>
      <c r="O32" s="242"/>
      <c r="P32" s="242"/>
      <c r="S32" s="243"/>
      <c r="T32" s="243"/>
      <c r="U32" s="243"/>
      <c r="V32" s="243"/>
      <c r="W32" s="275"/>
      <c r="X32" s="230"/>
      <c r="AA32" s="240"/>
      <c r="AB32" s="229"/>
      <c r="AC32" s="229"/>
      <c r="AD32" s="273"/>
      <c r="AE32" s="240"/>
      <c r="AF32" s="230"/>
      <c r="AI32" s="243"/>
    </row>
    <row r="33" spans="1:35" s="228" customFormat="1" x14ac:dyDescent="0.35">
      <c r="A33" s="280" t="s">
        <v>106</v>
      </c>
      <c r="B33" s="243"/>
      <c r="C33" s="281">
        <v>0</v>
      </c>
      <c r="D33" s="282"/>
      <c r="E33" s="277"/>
      <c r="G33" s="281">
        <v>0</v>
      </c>
      <c r="H33" s="282"/>
      <c r="I33" s="277"/>
      <c r="K33" s="259">
        <v>3000000</v>
      </c>
      <c r="L33" s="256"/>
      <c r="M33" s="277"/>
      <c r="O33" s="281">
        <v>0</v>
      </c>
      <c r="P33" s="282"/>
      <c r="Q33" s="277"/>
      <c r="S33" s="281">
        <v>0</v>
      </c>
      <c r="T33" s="282"/>
      <c r="U33" s="277"/>
      <c r="W33" s="259">
        <f>C33+G33+K33+O33+S33</f>
        <v>3000000</v>
      </c>
      <c r="X33" s="265"/>
      <c r="Y33" s="277"/>
      <c r="AA33" s="278"/>
      <c r="AB33" s="229"/>
      <c r="AC33" s="229"/>
      <c r="AD33" s="273"/>
      <c r="AE33" s="240"/>
      <c r="AF33" s="230"/>
      <c r="AI33" s="243"/>
    </row>
    <row r="34" spans="1:35" s="228" customFormat="1" x14ac:dyDescent="0.35">
      <c r="A34" s="280"/>
      <c r="B34" s="243"/>
      <c r="C34" s="281"/>
      <c r="D34" s="282"/>
      <c r="E34" s="277"/>
      <c r="G34" s="281"/>
      <c r="H34" s="282"/>
      <c r="I34" s="277"/>
      <c r="K34" s="257"/>
      <c r="L34" s="256"/>
      <c r="M34" s="277"/>
      <c r="O34" s="281"/>
      <c r="P34" s="282"/>
      <c r="Q34" s="277"/>
      <c r="S34" s="281"/>
      <c r="T34" s="282"/>
      <c r="U34" s="277"/>
      <c r="W34" s="257"/>
      <c r="X34" s="265"/>
      <c r="Y34" s="277"/>
      <c r="AA34" s="278"/>
      <c r="AB34" s="229"/>
      <c r="AC34" s="229"/>
      <c r="AD34" s="273"/>
      <c r="AE34" s="240"/>
      <c r="AF34" s="230"/>
      <c r="AI34" s="243"/>
    </row>
    <row r="35" spans="1:35" s="228" customFormat="1" x14ac:dyDescent="0.35">
      <c r="A35" s="244" t="s">
        <v>107</v>
      </c>
      <c r="C35" s="283">
        <v>0</v>
      </c>
      <c r="D35" s="255"/>
      <c r="E35" s="277"/>
      <c r="G35" s="283">
        <v>0</v>
      </c>
      <c r="H35" s="255"/>
      <c r="I35" s="277"/>
      <c r="K35" s="259">
        <v>395200</v>
      </c>
      <c r="L35" s="256"/>
      <c r="M35" s="277"/>
      <c r="O35" s="283">
        <v>0</v>
      </c>
      <c r="P35" s="255"/>
      <c r="Q35" s="277"/>
      <c r="S35" s="283">
        <v>0</v>
      </c>
      <c r="T35" s="255"/>
      <c r="U35" s="277"/>
      <c r="W35" s="259">
        <f>C35+G35+K35+O35+S35</f>
        <v>395200</v>
      </c>
      <c r="Y35" s="277"/>
      <c r="AA35" s="278"/>
      <c r="AB35" s="229"/>
      <c r="AC35" s="229"/>
      <c r="AD35" s="273"/>
      <c r="AE35" s="240"/>
      <c r="AF35" s="230"/>
      <c r="AI35" s="243"/>
    </row>
    <row r="36" spans="1:35" s="228" customFormat="1" x14ac:dyDescent="0.35">
      <c r="A36" s="244"/>
      <c r="C36" s="283"/>
      <c r="D36" s="255"/>
      <c r="E36" s="277"/>
      <c r="G36" s="283"/>
      <c r="H36" s="255"/>
      <c r="I36" s="277"/>
      <c r="K36" s="257"/>
      <c r="L36" s="256"/>
      <c r="M36" s="277"/>
      <c r="O36" s="283"/>
      <c r="P36" s="255"/>
      <c r="Q36" s="277"/>
      <c r="S36" s="283"/>
      <c r="T36" s="255"/>
      <c r="U36" s="277"/>
      <c r="W36" s="257"/>
      <c r="Y36" s="277"/>
      <c r="AA36" s="278"/>
      <c r="AB36" s="229"/>
      <c r="AC36" s="229"/>
      <c r="AD36" s="273"/>
      <c r="AE36" s="240"/>
      <c r="AF36" s="230"/>
      <c r="AI36" s="243"/>
    </row>
    <row r="37" spans="1:35" s="228" customFormat="1" x14ac:dyDescent="0.35">
      <c r="A37" s="244" t="s">
        <v>108</v>
      </c>
      <c r="C37" s="283">
        <v>0</v>
      </c>
      <c r="D37" s="255"/>
      <c r="E37" s="277"/>
      <c r="G37" s="283">
        <v>0</v>
      </c>
      <c r="H37" s="255"/>
      <c r="I37" s="277"/>
      <c r="K37" s="259">
        <v>1184985</v>
      </c>
      <c r="L37" s="256"/>
      <c r="M37" s="277"/>
      <c r="O37" s="283">
        <v>0</v>
      </c>
      <c r="P37" s="255"/>
      <c r="Q37" s="277"/>
      <c r="S37" s="283">
        <v>0</v>
      </c>
      <c r="T37" s="255"/>
      <c r="U37" s="277"/>
      <c r="W37" s="283">
        <f>C37+G37+K37+O37+S37</f>
        <v>1184985</v>
      </c>
      <c r="Y37" s="277"/>
      <c r="AA37" s="278"/>
      <c r="AB37" s="229"/>
      <c r="AC37" s="229"/>
      <c r="AD37" s="273"/>
      <c r="AE37" s="240"/>
      <c r="AF37" s="230"/>
      <c r="AI37" s="243"/>
    </row>
    <row r="38" spans="1:35" s="228" customFormat="1" x14ac:dyDescent="0.35">
      <c r="A38" s="244"/>
      <c r="C38" s="283"/>
      <c r="D38" s="255"/>
      <c r="E38" s="277"/>
      <c r="G38" s="283"/>
      <c r="H38" s="255"/>
      <c r="I38" s="277"/>
      <c r="K38" s="257"/>
      <c r="L38" s="256"/>
      <c r="M38" s="277"/>
      <c r="O38" s="283"/>
      <c r="P38" s="255"/>
      <c r="Q38" s="277"/>
      <c r="S38" s="283"/>
      <c r="T38" s="255"/>
      <c r="U38" s="277"/>
      <c r="W38" s="257"/>
      <c r="Y38" s="277"/>
      <c r="AA38" s="278"/>
      <c r="AB38" s="229"/>
      <c r="AC38" s="229"/>
      <c r="AD38" s="273"/>
      <c r="AE38" s="240"/>
      <c r="AF38" s="230"/>
      <c r="AI38" s="243"/>
    </row>
    <row r="39" spans="1:35" s="228" customFormat="1" x14ac:dyDescent="0.35">
      <c r="A39" s="244" t="s">
        <v>109</v>
      </c>
      <c r="C39" s="283">
        <v>0</v>
      </c>
      <c r="D39" s="255"/>
      <c r="E39" s="277"/>
      <c r="G39" s="283">
        <v>0</v>
      </c>
      <c r="H39" s="255"/>
      <c r="I39" s="277"/>
      <c r="K39" s="259">
        <v>2000000</v>
      </c>
      <c r="L39" s="256"/>
      <c r="M39" s="277"/>
      <c r="O39" s="283">
        <v>0</v>
      </c>
      <c r="P39" s="255"/>
      <c r="Q39" s="277"/>
      <c r="S39" s="283">
        <v>0</v>
      </c>
      <c r="T39" s="255"/>
      <c r="U39" s="277"/>
      <c r="W39" s="259">
        <f>C39+G39+K39+O39+S39</f>
        <v>2000000</v>
      </c>
      <c r="Y39" s="277"/>
      <c r="AA39" s="278"/>
      <c r="AB39" s="229"/>
      <c r="AC39" s="229"/>
      <c r="AD39" s="273"/>
      <c r="AE39" s="240"/>
      <c r="AF39" s="230"/>
      <c r="AI39" s="243"/>
    </row>
    <row r="40" spans="1:35" s="228" customFormat="1" hidden="1" x14ac:dyDescent="0.35">
      <c r="A40" s="284"/>
      <c r="C40" s="255"/>
      <c r="D40" s="255"/>
      <c r="G40" s="255"/>
      <c r="H40" s="255"/>
      <c r="K40" s="285"/>
      <c r="L40" s="256"/>
      <c r="O40" s="255"/>
      <c r="P40" s="255"/>
      <c r="S40" s="255"/>
      <c r="T40" s="255"/>
      <c r="W40" s="285"/>
      <c r="AA40" s="240"/>
      <c r="AB40" s="229"/>
      <c r="AC40" s="229"/>
      <c r="AD40" s="273"/>
      <c r="AE40" s="240"/>
      <c r="AF40" s="230"/>
      <c r="AI40" s="243"/>
    </row>
    <row r="41" spans="1:35" s="228" customFormat="1" hidden="1" x14ac:dyDescent="0.35">
      <c r="A41" s="286" t="s">
        <v>110</v>
      </c>
      <c r="C41" s="283">
        <v>0</v>
      </c>
      <c r="D41" s="255"/>
      <c r="E41" s="277"/>
      <c r="G41" s="283">
        <v>0</v>
      </c>
      <c r="H41" s="255"/>
      <c r="I41" s="277"/>
      <c r="K41" s="259">
        <v>0</v>
      </c>
      <c r="L41" s="256"/>
      <c r="M41" s="277"/>
      <c r="O41" s="283">
        <v>0</v>
      </c>
      <c r="P41" s="255"/>
      <c r="Q41" s="277"/>
      <c r="S41" s="283">
        <v>0</v>
      </c>
      <c r="T41" s="255"/>
      <c r="U41" s="277"/>
      <c r="W41" s="259">
        <f>C41+G41+K41+O41+S41</f>
        <v>0</v>
      </c>
      <c r="Y41" s="277"/>
      <c r="AA41" s="278"/>
      <c r="AB41" s="229"/>
      <c r="AC41" s="229"/>
      <c r="AD41" s="273"/>
      <c r="AE41" s="240"/>
      <c r="AF41" s="230"/>
      <c r="AI41" s="243"/>
    </row>
    <row r="42" spans="1:35" s="228" customFormat="1" ht="24" thickBot="1" x14ac:dyDescent="0.4">
      <c r="K42" s="256"/>
      <c r="L42" s="256"/>
      <c r="W42" s="256"/>
      <c r="AA42" s="240"/>
      <c r="AB42" s="229"/>
      <c r="AC42" s="229"/>
      <c r="AD42" s="273"/>
      <c r="AE42" s="240"/>
      <c r="AF42" s="230"/>
      <c r="AI42" s="243"/>
    </row>
    <row r="43" spans="1:35" s="228" customFormat="1" ht="24" thickBot="1" x14ac:dyDescent="0.4">
      <c r="A43" s="235" t="s">
        <v>111</v>
      </c>
      <c r="B43" s="235"/>
      <c r="C43" s="287">
        <f>SUM(C33:C39)</f>
        <v>0</v>
      </c>
      <c r="D43" s="255"/>
      <c r="E43" s="288"/>
      <c r="F43" s="248"/>
      <c r="G43" s="287">
        <f>SUM(G33:G39)</f>
        <v>0</v>
      </c>
      <c r="H43" s="255"/>
      <c r="I43" s="288"/>
      <c r="J43" s="248"/>
      <c r="K43" s="269">
        <f>SUM(K33:K41)</f>
        <v>6580185</v>
      </c>
      <c r="L43" s="256"/>
      <c r="M43" s="288"/>
      <c r="N43" s="248"/>
      <c r="O43" s="287">
        <f t="shared" ref="O43:S43" si="0">SUM(O33:O39)</f>
        <v>0</v>
      </c>
      <c r="P43" s="255"/>
      <c r="Q43" s="288"/>
      <c r="R43" s="248"/>
      <c r="S43" s="287">
        <f t="shared" si="0"/>
        <v>0</v>
      </c>
      <c r="T43" s="255"/>
      <c r="U43" s="288"/>
      <c r="V43" s="248"/>
      <c r="W43" s="269">
        <f>SUM(W33:W41)</f>
        <v>6580185</v>
      </c>
      <c r="Y43" s="289"/>
      <c r="AA43" s="290">
        <f>(W43/W47)</f>
        <v>3.5798549057050294E-2</v>
      </c>
      <c r="AB43" s="291"/>
      <c r="AC43" s="291"/>
      <c r="AD43" s="273"/>
      <c r="AE43" s="240"/>
      <c r="AF43" s="230"/>
      <c r="AI43" s="243"/>
    </row>
    <row r="44" spans="1:35" s="228" customFormat="1" x14ac:dyDescent="0.35">
      <c r="K44" s="248"/>
      <c r="L44" s="248"/>
      <c r="W44" s="248"/>
      <c r="AA44" s="240"/>
      <c r="AB44" s="291"/>
      <c r="AC44" s="291"/>
      <c r="AD44" s="273"/>
      <c r="AE44" s="240"/>
      <c r="AF44" s="230"/>
      <c r="AI44" s="243"/>
    </row>
    <row r="45" spans="1:35" s="228" customFormat="1" x14ac:dyDescent="0.35">
      <c r="K45" s="248"/>
      <c r="L45" s="248"/>
      <c r="W45" s="248"/>
      <c r="AA45" s="240"/>
      <c r="AB45" s="291"/>
      <c r="AC45" s="291"/>
      <c r="AD45" s="273"/>
      <c r="AE45" s="240"/>
      <c r="AF45" s="230"/>
      <c r="AI45" s="243"/>
    </row>
    <row r="46" spans="1:35" s="228" customFormat="1" ht="24" thickBot="1" x14ac:dyDescent="0.4">
      <c r="A46" s="235" t="s">
        <v>112</v>
      </c>
      <c r="AA46" s="240"/>
      <c r="AB46" s="229"/>
      <c r="AC46" s="242"/>
      <c r="AD46" s="292"/>
      <c r="AE46" s="240" t="s">
        <v>35</v>
      </c>
      <c r="AF46" s="230"/>
      <c r="AI46" s="243"/>
    </row>
    <row r="47" spans="1:35" s="228" customFormat="1" ht="24" thickBot="1" x14ac:dyDescent="0.4">
      <c r="A47" s="293" t="s">
        <v>113</v>
      </c>
      <c r="B47" s="293"/>
      <c r="C47" s="294">
        <f>+C27+C43</f>
        <v>101465780</v>
      </c>
      <c r="D47" s="295"/>
      <c r="E47" s="296"/>
      <c r="G47" s="294">
        <f>+G27+G43</f>
        <v>29074300</v>
      </c>
      <c r="H47" s="295"/>
      <c r="I47" s="296"/>
      <c r="K47" s="294">
        <f>+K27+K43</f>
        <v>49098954</v>
      </c>
      <c r="L47" s="295"/>
      <c r="M47" s="296"/>
      <c r="O47" s="294">
        <f>+O27+O43</f>
        <v>2378838</v>
      </c>
      <c r="P47" s="295"/>
      <c r="Q47" s="296"/>
      <c r="S47" s="294">
        <f>+S27+S43</f>
        <v>1793628</v>
      </c>
      <c r="T47" s="295"/>
      <c r="U47" s="296"/>
      <c r="W47" s="294">
        <f>+W27+W43</f>
        <v>183811500</v>
      </c>
      <c r="Y47" s="296"/>
      <c r="AA47" s="297">
        <f>AA43+AA24+AA22+AA20+AA18+AA16+AA13+0.0002</f>
        <v>0.99999999999999989</v>
      </c>
      <c r="AB47" s="251"/>
      <c r="AC47" s="229"/>
      <c r="AD47" s="240"/>
      <c r="AE47" s="240"/>
      <c r="AF47" s="230"/>
      <c r="AI47" s="243"/>
    </row>
    <row r="48" spans="1:35" s="228" customFormat="1" ht="24.75" customHeight="1" thickTop="1" x14ac:dyDescent="0.35">
      <c r="Q48" s="235"/>
      <c r="R48" s="235"/>
      <c r="AA48" s="240"/>
      <c r="AB48" s="229"/>
      <c r="AC48" s="229"/>
      <c r="AD48" s="240"/>
      <c r="AE48" s="240"/>
      <c r="AF48" s="230"/>
      <c r="AI48" s="243"/>
    </row>
    <row r="49" spans="1:35" s="228" customFormat="1" ht="24.75" customHeight="1" x14ac:dyDescent="0.35">
      <c r="A49" s="274" t="s">
        <v>103</v>
      </c>
      <c r="B49" s="274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71"/>
      <c r="R49" s="271"/>
      <c r="S49" s="230"/>
      <c r="T49" s="230"/>
      <c r="W49" s="230"/>
      <c r="AA49" s="240"/>
      <c r="AB49" s="229"/>
      <c r="AC49" s="229"/>
      <c r="AD49" s="240"/>
      <c r="AE49" s="240"/>
      <c r="AF49" s="230"/>
      <c r="AI49" s="243"/>
    </row>
    <row r="50" spans="1:35" s="228" customFormat="1" ht="24.75" customHeight="1" x14ac:dyDescent="0.35">
      <c r="A50" s="274" t="s">
        <v>114</v>
      </c>
      <c r="B50" s="274"/>
      <c r="C50" s="298">
        <f>(C47/W47)</f>
        <v>0.55200996673222291</v>
      </c>
      <c r="E50" s="277"/>
      <c r="G50" s="298">
        <f>G47/W47+0.0001</f>
        <v>0.15827454294209012</v>
      </c>
      <c r="I50" s="277"/>
      <c r="K50" s="298">
        <f>K47/W47-0.0001</f>
        <v>0.26701578981728563</v>
      </c>
      <c r="M50" s="277"/>
      <c r="O50" s="298">
        <f>O47/W47</f>
        <v>1.2941725626525E-2</v>
      </c>
      <c r="Q50" s="299"/>
      <c r="R50" s="235"/>
      <c r="S50" s="298">
        <f>(S47/W47)</f>
        <v>9.7579748818762708E-3</v>
      </c>
      <c r="U50" s="277"/>
      <c r="W50" s="247">
        <f>(S50+O50+K50+G50+C50)</f>
        <v>0.99999999999999989</v>
      </c>
      <c r="Y50" s="277"/>
      <c r="AA50" s="278"/>
      <c r="AB50" s="229"/>
      <c r="AC50" s="229"/>
      <c r="AD50" s="240"/>
      <c r="AE50" s="240"/>
      <c r="AF50" s="230"/>
      <c r="AI50" s="243"/>
    </row>
    <row r="51" spans="1:35" ht="24.75" customHeight="1" x14ac:dyDescent="0.35">
      <c r="Q51" s="235"/>
      <c r="R51" s="235"/>
      <c r="AA51" s="300"/>
      <c r="AD51" s="240"/>
      <c r="AE51" s="240"/>
    </row>
    <row r="52" spans="1:35" ht="24.75" customHeight="1" x14ac:dyDescent="0.35">
      <c r="Q52" s="235"/>
      <c r="R52" s="235"/>
      <c r="AA52" s="300"/>
      <c r="AD52" s="240"/>
      <c r="AE52" s="240"/>
    </row>
    <row r="53" spans="1:35" ht="24.75" customHeight="1" x14ac:dyDescent="0.35">
      <c r="Q53" s="235"/>
      <c r="R53" s="235"/>
      <c r="AA53" s="300"/>
      <c r="AD53" s="240"/>
      <c r="AE53" s="240"/>
    </row>
    <row r="54" spans="1:35" ht="24.75" customHeight="1" x14ac:dyDescent="0.35">
      <c r="Q54" s="235"/>
      <c r="R54" s="235"/>
      <c r="AA54" s="300"/>
      <c r="AD54" s="240"/>
      <c r="AE54" s="240"/>
    </row>
    <row r="55" spans="1:35" x14ac:dyDescent="0.35">
      <c r="C55" s="228"/>
      <c r="E55" s="228"/>
      <c r="G55" s="228"/>
      <c r="I55" s="228"/>
      <c r="K55" s="228"/>
      <c r="M55" s="228"/>
      <c r="O55" s="228"/>
      <c r="Q55" s="228"/>
      <c r="S55" s="228"/>
      <c r="U55" s="228"/>
      <c r="W55" s="228"/>
      <c r="Y55" s="228"/>
      <c r="AA55" s="240"/>
      <c r="AC55" s="272"/>
      <c r="AD55" s="301"/>
      <c r="AE55" s="240"/>
    </row>
    <row r="56" spans="1:35" x14ac:dyDescent="0.35">
      <c r="C56" s="228"/>
      <c r="E56" s="228"/>
      <c r="G56" s="228"/>
      <c r="I56" s="228"/>
      <c r="K56" s="228"/>
      <c r="M56" s="228"/>
      <c r="O56" s="228"/>
      <c r="Q56" s="228"/>
      <c r="S56" s="228"/>
      <c r="U56" s="228"/>
      <c r="W56" s="228"/>
      <c r="Y56" s="228"/>
      <c r="AA56" s="240"/>
      <c r="AC56" s="272"/>
      <c r="AD56" s="240"/>
      <c r="AE56" s="240"/>
    </row>
    <row r="57" spans="1:35" x14ac:dyDescent="0.35">
      <c r="C57" s="228"/>
      <c r="E57" s="228"/>
      <c r="G57" s="228"/>
      <c r="I57" s="228"/>
      <c r="K57" s="302"/>
      <c r="L57" s="302"/>
      <c r="M57" s="228"/>
      <c r="O57" s="228"/>
      <c r="Q57" s="228"/>
      <c r="S57" s="228"/>
      <c r="U57" s="228"/>
      <c r="W57" s="228"/>
      <c r="Y57" s="228"/>
      <c r="AA57" s="228"/>
      <c r="AC57" s="272"/>
    </row>
    <row r="58" spans="1:35" x14ac:dyDescent="0.35">
      <c r="C58" s="228"/>
      <c r="E58" s="228"/>
      <c r="G58" s="228"/>
      <c r="I58" s="228"/>
      <c r="K58" s="228"/>
      <c r="M58" s="228"/>
      <c r="O58" s="228"/>
      <c r="Q58" s="228"/>
      <c r="S58" s="228"/>
      <c r="U58" s="228"/>
      <c r="W58" s="228"/>
      <c r="Y58" s="228"/>
      <c r="AA58" s="228"/>
    </row>
    <row r="59" spans="1:35" x14ac:dyDescent="0.35">
      <c r="C59" s="228"/>
      <c r="E59" s="228"/>
      <c r="G59" s="228"/>
      <c r="I59" s="228"/>
      <c r="K59" s="228"/>
      <c r="M59" s="228"/>
      <c r="O59" s="228"/>
      <c r="Q59" s="228"/>
      <c r="S59" s="228"/>
      <c r="U59" s="228"/>
      <c r="W59" s="228"/>
      <c r="Y59" s="228"/>
      <c r="AA59" s="228"/>
    </row>
    <row r="60" spans="1:35" x14ac:dyDescent="0.35">
      <c r="C60" s="228"/>
      <c r="E60" s="228"/>
      <c r="G60" s="228"/>
      <c r="I60" s="228"/>
      <c r="K60" s="228"/>
      <c r="M60" s="228"/>
      <c r="O60" s="228"/>
      <c r="Q60" s="235"/>
      <c r="R60" s="235"/>
      <c r="S60" s="228"/>
      <c r="U60" s="228"/>
      <c r="W60" s="228"/>
      <c r="Y60" s="228"/>
      <c r="AA60" s="228"/>
      <c r="AB60" s="303"/>
    </row>
    <row r="61" spans="1:35" x14ac:dyDescent="0.35">
      <c r="C61" s="228"/>
      <c r="E61" s="228"/>
      <c r="G61" s="228"/>
      <c r="I61" s="228"/>
      <c r="K61" s="228"/>
      <c r="M61" s="228"/>
      <c r="O61" s="228"/>
      <c r="Q61" s="228"/>
      <c r="S61" s="228"/>
      <c r="U61" s="228"/>
      <c r="W61" s="228"/>
      <c r="Y61" s="228"/>
      <c r="AA61" s="228"/>
      <c r="AB61" s="228"/>
    </row>
    <row r="62" spans="1:35" x14ac:dyDescent="0.35">
      <c r="C62" s="228"/>
      <c r="E62" s="228"/>
      <c r="G62" s="228"/>
      <c r="I62" s="228"/>
      <c r="K62" s="228"/>
      <c r="M62" s="228"/>
      <c r="O62" s="228"/>
      <c r="Q62" s="228"/>
      <c r="S62" s="228"/>
      <c r="U62" s="228"/>
      <c r="W62" s="228"/>
      <c r="Y62" s="228"/>
      <c r="AA62" s="228"/>
      <c r="AB62" s="303"/>
    </row>
    <row r="63" spans="1:35" x14ac:dyDescent="0.35">
      <c r="C63" s="228"/>
      <c r="E63" s="228"/>
      <c r="G63" s="228"/>
      <c r="I63" s="228"/>
      <c r="K63" s="228"/>
      <c r="M63" s="228"/>
      <c r="O63" s="228"/>
      <c r="Q63" s="228"/>
      <c r="S63" s="228"/>
      <c r="U63" s="228"/>
      <c r="W63" s="228"/>
      <c r="Y63" s="228"/>
      <c r="AA63" s="228"/>
    </row>
    <row r="64" spans="1:35" x14ac:dyDescent="0.35">
      <c r="C64" s="228"/>
      <c r="E64" s="228"/>
      <c r="G64" s="228"/>
      <c r="I64" s="228"/>
      <c r="K64" s="228"/>
      <c r="M64" s="228"/>
      <c r="O64" s="228"/>
      <c r="Q64" s="228"/>
      <c r="S64" s="228"/>
      <c r="U64" s="228"/>
      <c r="W64" s="228"/>
      <c r="Y64" s="228"/>
      <c r="AA64" s="228"/>
    </row>
    <row r="65" spans="1:27" x14ac:dyDescent="0.35">
      <c r="C65" s="228"/>
      <c r="E65" s="228"/>
      <c r="G65" s="228"/>
      <c r="I65" s="228"/>
      <c r="K65" s="228"/>
      <c r="M65" s="228"/>
      <c r="O65" s="228"/>
      <c r="Q65" s="228"/>
      <c r="S65" s="228"/>
      <c r="U65" s="228"/>
      <c r="W65" s="228"/>
      <c r="Y65" s="228"/>
      <c r="AA65" s="228"/>
    </row>
    <row r="70" spans="1:27" x14ac:dyDescent="0.35">
      <c r="O70" s="228"/>
    </row>
    <row r="71" spans="1:27" x14ac:dyDescent="0.35">
      <c r="A71" s="228"/>
      <c r="C71" s="228"/>
      <c r="E71" s="228"/>
      <c r="G71" s="243"/>
      <c r="H71" s="243"/>
      <c r="I71" s="228"/>
      <c r="K71" s="228"/>
      <c r="M71" s="228"/>
      <c r="O71" s="228"/>
      <c r="Q71" s="228"/>
      <c r="U71" s="228"/>
      <c r="W71" s="240"/>
      <c r="X71" s="240"/>
    </row>
    <row r="72" spans="1:27" x14ac:dyDescent="0.35">
      <c r="A72" s="228"/>
      <c r="C72" s="228"/>
      <c r="E72" s="228"/>
      <c r="G72" s="228"/>
      <c r="I72" s="228"/>
      <c r="K72" s="228"/>
      <c r="M72" s="228"/>
      <c r="O72" s="243"/>
      <c r="P72" s="243"/>
      <c r="Q72" s="228"/>
      <c r="U72" s="228"/>
      <c r="W72" s="240"/>
      <c r="X72" s="240"/>
    </row>
    <row r="73" spans="1:27" x14ac:dyDescent="0.35">
      <c r="A73" s="228"/>
      <c r="C73" s="228"/>
      <c r="E73" s="228"/>
      <c r="G73" s="230"/>
      <c r="H73" s="230"/>
      <c r="I73" s="228"/>
      <c r="K73" s="243"/>
      <c r="L73" s="243"/>
      <c r="M73" s="228"/>
      <c r="O73" s="243"/>
      <c r="P73" s="243"/>
      <c r="Q73" s="228"/>
      <c r="U73" s="228"/>
      <c r="W73" s="240"/>
      <c r="X73" s="240"/>
    </row>
    <row r="74" spans="1:27" x14ac:dyDescent="0.35">
      <c r="A74" s="228"/>
      <c r="C74" s="228"/>
      <c r="E74" s="228"/>
      <c r="G74" s="230"/>
      <c r="H74" s="230"/>
      <c r="I74" s="228"/>
      <c r="K74" s="243"/>
      <c r="L74" s="243"/>
      <c r="M74" s="228"/>
      <c r="O74" s="243"/>
      <c r="P74" s="243"/>
      <c r="Q74" s="228"/>
      <c r="U74" s="228"/>
      <c r="W74" s="240"/>
      <c r="X74" s="240"/>
    </row>
    <row r="75" spans="1:27" x14ac:dyDescent="0.35">
      <c r="A75" s="228"/>
      <c r="C75" s="228"/>
      <c r="E75" s="228"/>
      <c r="G75" s="230"/>
      <c r="H75" s="230"/>
      <c r="I75" s="228"/>
      <c r="K75" s="243"/>
      <c r="L75" s="243"/>
      <c r="M75" s="228"/>
      <c r="O75" s="243"/>
      <c r="P75" s="243"/>
      <c r="Q75" s="228"/>
      <c r="U75" s="228"/>
      <c r="W75" s="240"/>
      <c r="X75" s="240"/>
    </row>
    <row r="76" spans="1:27" x14ac:dyDescent="0.35">
      <c r="A76" s="228"/>
      <c r="C76" s="228"/>
      <c r="E76" s="228"/>
      <c r="G76" s="230"/>
      <c r="H76" s="230"/>
      <c r="I76" s="228"/>
      <c r="K76" s="243"/>
      <c r="L76" s="243"/>
      <c r="M76" s="228"/>
      <c r="O76" s="243"/>
      <c r="P76" s="243"/>
      <c r="Q76" s="228"/>
      <c r="U76" s="228"/>
      <c r="W76" s="240"/>
      <c r="X76" s="240"/>
    </row>
    <row r="77" spans="1:27" x14ac:dyDescent="0.35">
      <c r="A77" s="228"/>
      <c r="C77" s="228"/>
      <c r="E77" s="228"/>
      <c r="G77" s="230"/>
      <c r="H77" s="230"/>
      <c r="I77" s="228"/>
      <c r="K77" s="243"/>
      <c r="L77" s="243"/>
      <c r="M77" s="228"/>
      <c r="O77" s="243"/>
      <c r="P77" s="243"/>
      <c r="Q77" s="228"/>
      <c r="U77" s="228"/>
      <c r="W77" s="240"/>
      <c r="X77" s="240"/>
    </row>
    <row r="78" spans="1:27" x14ac:dyDescent="0.35">
      <c r="A78" s="228"/>
      <c r="C78" s="228"/>
      <c r="E78" s="228"/>
      <c r="G78" s="230"/>
      <c r="H78" s="230"/>
      <c r="I78" s="228"/>
      <c r="K78" s="243"/>
      <c r="L78" s="243"/>
      <c r="M78" s="228"/>
      <c r="O78" s="243"/>
      <c r="P78" s="243"/>
      <c r="Q78" s="228"/>
      <c r="U78" s="228"/>
      <c r="W78" s="240"/>
      <c r="X78" s="240"/>
    </row>
    <row r="79" spans="1:27" x14ac:dyDescent="0.35">
      <c r="A79" s="228"/>
      <c r="C79" s="228"/>
      <c r="E79" s="228"/>
      <c r="G79" s="230"/>
      <c r="H79" s="230"/>
      <c r="I79" s="228"/>
      <c r="K79" s="243"/>
      <c r="L79" s="243"/>
      <c r="M79" s="228"/>
      <c r="Q79" s="228"/>
      <c r="U79" s="228"/>
      <c r="W79" s="240"/>
      <c r="X79" s="240"/>
    </row>
    <row r="80" spans="1:27" x14ac:dyDescent="0.35">
      <c r="A80" s="228"/>
      <c r="C80" s="228"/>
      <c r="E80" s="228"/>
      <c r="G80" s="230"/>
      <c r="H80" s="230"/>
      <c r="I80" s="228"/>
      <c r="K80" s="243"/>
      <c r="L80" s="243"/>
      <c r="M80" s="228"/>
      <c r="Q80" s="228"/>
      <c r="U80" s="228"/>
      <c r="W80" s="240"/>
      <c r="X80" s="240"/>
    </row>
    <row r="81" spans="1:24" x14ac:dyDescent="0.35">
      <c r="A81" s="228"/>
      <c r="C81" s="228"/>
      <c r="E81" s="228"/>
      <c r="G81" s="230"/>
      <c r="H81" s="230"/>
      <c r="I81" s="228"/>
      <c r="K81" s="243"/>
      <c r="L81" s="243"/>
      <c r="M81" s="228"/>
      <c r="Q81" s="228"/>
      <c r="S81" s="228"/>
      <c r="U81" s="228"/>
      <c r="W81" s="240"/>
      <c r="X81" s="240"/>
    </row>
    <row r="82" spans="1:24" x14ac:dyDescent="0.35">
      <c r="A82" s="228"/>
      <c r="C82" s="228"/>
      <c r="E82" s="228"/>
      <c r="G82" s="230"/>
      <c r="H82" s="230"/>
      <c r="I82" s="228"/>
      <c r="K82" s="243"/>
      <c r="L82" s="243"/>
      <c r="M82" s="228"/>
      <c r="Q82" s="228"/>
      <c r="S82" s="228"/>
      <c r="U82" s="228"/>
      <c r="W82" s="240"/>
      <c r="X82" s="240"/>
    </row>
    <row r="83" spans="1:24" x14ac:dyDescent="0.35">
      <c r="A83" s="228"/>
      <c r="C83" s="228"/>
      <c r="E83" s="228"/>
      <c r="G83" s="230"/>
      <c r="H83" s="230"/>
      <c r="I83" s="228"/>
      <c r="K83" s="243"/>
      <c r="L83" s="243"/>
      <c r="M83" s="228"/>
      <c r="O83" s="243"/>
      <c r="P83" s="243"/>
      <c r="Q83" s="228"/>
      <c r="S83" s="228"/>
      <c r="U83" s="228"/>
      <c r="W83" s="240"/>
      <c r="X83" s="240"/>
    </row>
    <row r="84" spans="1:24" x14ac:dyDescent="0.35">
      <c r="A84" s="228"/>
      <c r="C84" s="228"/>
      <c r="E84" s="228"/>
      <c r="G84" s="230"/>
      <c r="H84" s="230"/>
      <c r="I84" s="228"/>
      <c r="K84" s="243"/>
      <c r="L84" s="243"/>
      <c r="M84" s="228"/>
      <c r="O84" s="243"/>
      <c r="P84" s="243"/>
      <c r="Q84" s="228"/>
      <c r="S84" s="228"/>
      <c r="U84" s="228"/>
      <c r="W84" s="240"/>
      <c r="X84" s="240"/>
    </row>
    <row r="85" spans="1:24" x14ac:dyDescent="0.35">
      <c r="A85" s="228"/>
      <c r="C85" s="228"/>
      <c r="E85" s="228"/>
      <c r="G85" s="228"/>
      <c r="I85" s="228"/>
      <c r="K85" s="228"/>
      <c r="M85" s="228"/>
      <c r="O85" s="228"/>
      <c r="Q85" s="228"/>
      <c r="S85" s="228"/>
      <c r="U85" s="228"/>
      <c r="W85" s="240"/>
      <c r="X85" s="240"/>
    </row>
    <row r="86" spans="1:24" x14ac:dyDescent="0.35">
      <c r="A86" s="240"/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28"/>
    </row>
    <row r="87" spans="1:24" x14ac:dyDescent="0.35">
      <c r="A87" s="228"/>
      <c r="C87" s="228"/>
      <c r="E87" s="228"/>
      <c r="G87" s="228"/>
      <c r="I87" s="228"/>
      <c r="K87" s="228"/>
      <c r="M87" s="228"/>
      <c r="O87" s="228"/>
      <c r="Q87" s="228"/>
      <c r="S87" s="228"/>
      <c r="U87" s="228"/>
      <c r="W87" s="228"/>
    </row>
    <row r="88" spans="1:24" x14ac:dyDescent="0.35">
      <c r="A88" s="228"/>
      <c r="C88" s="228"/>
      <c r="E88" s="228"/>
      <c r="G88" s="228"/>
      <c r="I88" s="228"/>
      <c r="K88" s="228"/>
      <c r="M88" s="228"/>
      <c r="O88" s="228"/>
      <c r="Q88" s="228"/>
      <c r="S88" s="228"/>
      <c r="U88" s="228"/>
      <c r="W88" s="228"/>
    </row>
    <row r="89" spans="1:24" x14ac:dyDescent="0.35">
      <c r="A89" s="228"/>
      <c r="C89" s="228"/>
      <c r="E89" s="228"/>
      <c r="G89" s="228"/>
      <c r="I89" s="228"/>
      <c r="K89" s="228"/>
      <c r="M89" s="228"/>
      <c r="O89" s="228"/>
      <c r="Q89" s="228"/>
      <c r="S89" s="228"/>
      <c r="U89" s="228"/>
      <c r="W89" s="228"/>
    </row>
    <row r="90" spans="1:24" x14ac:dyDescent="0.35">
      <c r="A90" s="228"/>
      <c r="C90" s="228"/>
      <c r="E90" s="228"/>
      <c r="G90" s="228"/>
      <c r="I90" s="228"/>
      <c r="K90" s="228"/>
      <c r="M90" s="228"/>
      <c r="O90" s="228"/>
      <c r="Q90" s="228"/>
      <c r="S90" s="228"/>
      <c r="U90" s="228"/>
      <c r="W90" s="228"/>
    </row>
    <row r="91" spans="1:24" x14ac:dyDescent="0.35">
      <c r="A91" s="228"/>
      <c r="C91" s="228"/>
      <c r="E91" s="228"/>
      <c r="G91" s="291"/>
      <c r="H91" s="291"/>
      <c r="I91" s="228"/>
      <c r="K91" s="291"/>
      <c r="L91" s="291"/>
      <c r="M91" s="228"/>
      <c r="O91" s="291"/>
      <c r="P91" s="291"/>
      <c r="Q91" s="228"/>
      <c r="S91" s="291"/>
      <c r="T91" s="291"/>
      <c r="U91" s="228"/>
      <c r="W91" s="291"/>
      <c r="X91" s="291"/>
    </row>
    <row r="92" spans="1:24" x14ac:dyDescent="0.35">
      <c r="A92" s="228"/>
      <c r="C92" s="228"/>
      <c r="E92" s="228"/>
      <c r="G92" s="291"/>
      <c r="H92" s="291"/>
      <c r="I92" s="228"/>
      <c r="K92" s="291"/>
      <c r="L92" s="291"/>
      <c r="M92" s="228"/>
      <c r="O92" s="291"/>
      <c r="P92" s="291"/>
      <c r="Q92" s="228"/>
      <c r="S92" s="291"/>
      <c r="T92" s="291"/>
      <c r="U92" s="228"/>
      <c r="W92" s="291"/>
      <c r="X92" s="291"/>
    </row>
    <row r="93" spans="1:24" x14ac:dyDescent="0.35">
      <c r="A93" s="228"/>
      <c r="C93" s="228"/>
      <c r="E93" s="228"/>
      <c r="G93" s="291"/>
      <c r="H93" s="291"/>
      <c r="I93" s="228"/>
      <c r="K93" s="291"/>
      <c r="L93" s="291"/>
      <c r="M93" s="228"/>
      <c r="O93" s="291"/>
      <c r="P93" s="291"/>
      <c r="Q93" s="228"/>
      <c r="S93" s="291"/>
      <c r="T93" s="291"/>
      <c r="U93" s="228"/>
      <c r="W93" s="291"/>
      <c r="X93" s="291"/>
    </row>
    <row r="94" spans="1:24" x14ac:dyDescent="0.35">
      <c r="A94" s="228"/>
      <c r="C94" s="228"/>
      <c r="E94" s="228"/>
      <c r="G94" s="228"/>
      <c r="I94" s="228"/>
      <c r="K94" s="228"/>
      <c r="M94" s="228"/>
      <c r="O94" s="228"/>
      <c r="Q94" s="228"/>
      <c r="S94" s="228"/>
      <c r="U94" s="228"/>
      <c r="W94" s="228"/>
    </row>
    <row r="95" spans="1:24" x14ac:dyDescent="0.35">
      <c r="A95" s="228"/>
      <c r="C95" s="228"/>
      <c r="E95" s="228"/>
      <c r="G95" s="228"/>
      <c r="I95" s="228"/>
      <c r="K95" s="228"/>
      <c r="M95" s="228"/>
      <c r="O95" s="228"/>
      <c r="Q95" s="228"/>
      <c r="S95" s="228"/>
      <c r="U95" s="228"/>
      <c r="W95" s="228"/>
    </row>
    <row r="96" spans="1:24" x14ac:dyDescent="0.35">
      <c r="A96" s="228"/>
      <c r="C96" s="228"/>
      <c r="E96" s="228"/>
      <c r="G96" s="228"/>
      <c r="I96" s="228"/>
      <c r="K96" s="228"/>
      <c r="M96" s="228"/>
      <c r="O96" s="228"/>
      <c r="Q96" s="228"/>
      <c r="S96" s="228"/>
      <c r="U96" s="228"/>
      <c r="W96" s="228"/>
    </row>
    <row r="97" spans="1:23" x14ac:dyDescent="0.35">
      <c r="A97" s="228"/>
      <c r="C97" s="228"/>
      <c r="E97" s="228"/>
      <c r="G97" s="228"/>
      <c r="I97" s="228"/>
      <c r="K97" s="228"/>
      <c r="M97" s="228"/>
      <c r="O97" s="228"/>
      <c r="Q97" s="228"/>
      <c r="S97" s="228"/>
      <c r="U97" s="228"/>
      <c r="W97" s="228"/>
    </row>
    <row r="98" spans="1:23" x14ac:dyDescent="0.35">
      <c r="A98" s="228"/>
      <c r="C98" s="228"/>
      <c r="E98" s="228"/>
      <c r="G98" s="228"/>
      <c r="I98" s="228"/>
      <c r="K98" s="228"/>
      <c r="M98" s="228"/>
      <c r="O98" s="228"/>
      <c r="Q98" s="228"/>
      <c r="S98" s="228"/>
      <c r="U98" s="228"/>
      <c r="W98" s="228"/>
    </row>
    <row r="99" spans="1:23" x14ac:dyDescent="0.35">
      <c r="A99" s="228"/>
      <c r="C99" s="228"/>
      <c r="E99" s="228"/>
      <c r="G99" s="228"/>
      <c r="I99" s="228"/>
      <c r="K99" s="228"/>
      <c r="M99" s="228"/>
      <c r="O99" s="228"/>
      <c r="Q99" s="228"/>
      <c r="S99" s="228"/>
      <c r="U99" s="228"/>
      <c r="W99" s="228"/>
    </row>
    <row r="100" spans="1:23" x14ac:dyDescent="0.35">
      <c r="A100" s="228"/>
      <c r="C100" s="228"/>
      <c r="E100" s="228"/>
      <c r="G100" s="228"/>
      <c r="I100" s="228"/>
      <c r="K100" s="228"/>
      <c r="M100" s="228"/>
      <c r="O100" s="228"/>
      <c r="Q100" s="228"/>
      <c r="S100" s="228"/>
      <c r="U100" s="228"/>
      <c r="W100" s="228"/>
    </row>
    <row r="101" spans="1:23" x14ac:dyDescent="0.35">
      <c r="A101" s="228"/>
      <c r="C101" s="228"/>
      <c r="E101" s="228"/>
      <c r="G101" s="228"/>
      <c r="I101" s="228"/>
      <c r="K101" s="228"/>
      <c r="M101" s="228"/>
      <c r="O101" s="228"/>
      <c r="Q101" s="228"/>
      <c r="S101" s="228"/>
      <c r="U101" s="228"/>
      <c r="W101" s="228"/>
    </row>
    <row r="102" spans="1:23" x14ac:dyDescent="0.35">
      <c r="A102" s="228"/>
      <c r="C102" s="228"/>
      <c r="E102" s="228"/>
      <c r="G102" s="228"/>
      <c r="I102" s="228"/>
      <c r="K102" s="228"/>
      <c r="M102" s="228"/>
      <c r="O102" s="228"/>
      <c r="Q102" s="228"/>
      <c r="S102" s="228"/>
      <c r="U102" s="228"/>
      <c r="W102" s="228"/>
    </row>
    <row r="103" spans="1:23" x14ac:dyDescent="0.35">
      <c r="A103" s="228"/>
      <c r="C103" s="228"/>
      <c r="E103" s="228"/>
      <c r="G103" s="228"/>
      <c r="I103" s="228"/>
      <c r="K103" s="228"/>
      <c r="M103" s="228"/>
      <c r="O103" s="228"/>
      <c r="Q103" s="228"/>
      <c r="S103" s="228"/>
      <c r="U103" s="228"/>
      <c r="W103" s="228"/>
    </row>
    <row r="104" spans="1:23" x14ac:dyDescent="0.35">
      <c r="A104" s="228"/>
      <c r="C104" s="228"/>
      <c r="E104" s="228"/>
      <c r="G104" s="228"/>
      <c r="I104" s="228"/>
      <c r="K104" s="228"/>
      <c r="M104" s="228"/>
      <c r="O104" s="228"/>
      <c r="Q104" s="228"/>
      <c r="S104" s="228"/>
      <c r="U104" s="228"/>
      <c r="W104" s="228"/>
    </row>
    <row r="105" spans="1:23" x14ac:dyDescent="0.35">
      <c r="A105" s="228"/>
      <c r="C105" s="228"/>
      <c r="E105" s="228"/>
      <c r="G105" s="228"/>
      <c r="I105" s="228"/>
      <c r="K105" s="228"/>
      <c r="M105" s="228"/>
      <c r="O105" s="228"/>
      <c r="Q105" s="228"/>
      <c r="S105" s="228"/>
      <c r="U105" s="228"/>
      <c r="W105" s="228"/>
    </row>
    <row r="106" spans="1:23" x14ac:dyDescent="0.35">
      <c r="A106" s="228"/>
      <c r="C106" s="228"/>
      <c r="E106" s="228"/>
      <c r="G106" s="228"/>
      <c r="I106" s="228"/>
      <c r="K106" s="228"/>
      <c r="M106" s="228"/>
      <c r="O106" s="228"/>
      <c r="Q106" s="228"/>
      <c r="S106" s="228"/>
      <c r="U106" s="228"/>
      <c r="W106" s="228"/>
    </row>
    <row r="107" spans="1:23" x14ac:dyDescent="0.35">
      <c r="A107" s="228"/>
      <c r="C107" s="228"/>
      <c r="E107" s="228"/>
      <c r="G107" s="228"/>
      <c r="I107" s="228"/>
      <c r="K107" s="228"/>
      <c r="M107" s="228"/>
      <c r="O107" s="228"/>
      <c r="Q107" s="228"/>
      <c r="S107" s="228"/>
      <c r="U107" s="228"/>
      <c r="W107" s="228"/>
    </row>
    <row r="108" spans="1:23" x14ac:dyDescent="0.35">
      <c r="A108" s="228"/>
      <c r="C108" s="228"/>
      <c r="E108" s="228"/>
      <c r="G108" s="228"/>
      <c r="I108" s="228"/>
      <c r="K108" s="228"/>
      <c r="M108" s="228"/>
      <c r="O108" s="228"/>
      <c r="Q108" s="228"/>
      <c r="S108" s="228"/>
      <c r="U108" s="228"/>
      <c r="W108" s="228"/>
    </row>
    <row r="109" spans="1:23" x14ac:dyDescent="0.35">
      <c r="A109" s="228"/>
      <c r="C109" s="228"/>
      <c r="E109" s="228"/>
      <c r="G109" s="228"/>
      <c r="I109" s="228"/>
      <c r="K109" s="228"/>
      <c r="M109" s="228"/>
      <c r="O109" s="228"/>
      <c r="Q109" s="228"/>
      <c r="S109" s="228"/>
      <c r="U109" s="228"/>
      <c r="W109" s="228"/>
    </row>
    <row r="110" spans="1:23" x14ac:dyDescent="0.35">
      <c r="A110" s="228"/>
      <c r="C110" s="228"/>
      <c r="E110" s="228"/>
      <c r="G110" s="228"/>
      <c r="I110" s="228"/>
      <c r="K110" s="228"/>
      <c r="M110" s="228"/>
      <c r="O110" s="228"/>
      <c r="Q110" s="228"/>
      <c r="S110" s="228"/>
      <c r="U110" s="228"/>
      <c r="W110" s="228"/>
    </row>
    <row r="111" spans="1:23" x14ac:dyDescent="0.35">
      <c r="A111" s="228"/>
      <c r="C111" s="228"/>
      <c r="E111" s="228"/>
      <c r="G111" s="228"/>
      <c r="I111" s="228"/>
      <c r="K111" s="228"/>
      <c r="M111" s="228"/>
      <c r="O111" s="228"/>
      <c r="Q111" s="228"/>
      <c r="S111" s="228"/>
      <c r="U111" s="228"/>
      <c r="W111" s="228"/>
    </row>
    <row r="112" spans="1:23" x14ac:dyDescent="0.35">
      <c r="A112" s="228"/>
      <c r="C112" s="228"/>
      <c r="E112" s="228"/>
      <c r="G112" s="228"/>
      <c r="I112" s="228"/>
      <c r="K112" s="228"/>
      <c r="M112" s="228"/>
      <c r="O112" s="228"/>
      <c r="Q112" s="228"/>
      <c r="S112" s="228"/>
      <c r="U112" s="228"/>
      <c r="W112" s="228"/>
    </row>
    <row r="113" spans="1:23" x14ac:dyDescent="0.35">
      <c r="A113" s="228"/>
      <c r="C113" s="228"/>
      <c r="E113" s="228"/>
      <c r="G113" s="228"/>
      <c r="I113" s="228"/>
      <c r="K113" s="228"/>
      <c r="M113" s="228"/>
      <c r="O113" s="228"/>
      <c r="Q113" s="228"/>
      <c r="S113" s="228"/>
      <c r="U113" s="228"/>
      <c r="W113" s="228"/>
    </row>
    <row r="114" spans="1:23" x14ac:dyDescent="0.35">
      <c r="A114" s="228"/>
      <c r="C114" s="228"/>
      <c r="E114" s="228"/>
      <c r="G114" s="228"/>
      <c r="I114" s="228"/>
      <c r="K114" s="228"/>
      <c r="M114" s="228"/>
      <c r="O114" s="228"/>
      <c r="Q114" s="228"/>
      <c r="S114" s="228"/>
      <c r="U114" s="228"/>
      <c r="W114" s="228"/>
    </row>
    <row r="115" spans="1:23" x14ac:dyDescent="0.35">
      <c r="A115" s="228"/>
      <c r="C115" s="228"/>
      <c r="E115" s="228"/>
      <c r="G115" s="228"/>
      <c r="I115" s="228"/>
      <c r="K115" s="228"/>
      <c r="M115" s="228"/>
      <c r="O115" s="228"/>
      <c r="Q115" s="228"/>
      <c r="S115" s="228"/>
      <c r="U115" s="228"/>
      <c r="W115" s="228"/>
    </row>
    <row r="116" spans="1:23" x14ac:dyDescent="0.35">
      <c r="A116" s="228"/>
      <c r="C116" s="228"/>
      <c r="E116" s="228"/>
      <c r="G116" s="228"/>
      <c r="I116" s="228"/>
      <c r="K116" s="228"/>
      <c r="M116" s="228"/>
      <c r="O116" s="228"/>
      <c r="Q116" s="228"/>
      <c r="S116" s="228"/>
      <c r="U116" s="228"/>
      <c r="W116" s="228"/>
    </row>
    <row r="117" spans="1:23" x14ac:dyDescent="0.35">
      <c r="A117" s="228"/>
      <c r="C117" s="228"/>
      <c r="E117" s="228"/>
      <c r="G117" s="228"/>
      <c r="I117" s="228"/>
      <c r="K117" s="228"/>
      <c r="M117" s="228"/>
      <c r="O117" s="228"/>
      <c r="Q117" s="228"/>
      <c r="S117" s="228"/>
      <c r="U117" s="228"/>
      <c r="W117" s="228"/>
    </row>
    <row r="118" spans="1:23" x14ac:dyDescent="0.35">
      <c r="A118" s="228"/>
      <c r="C118" s="228"/>
      <c r="E118" s="228"/>
      <c r="G118" s="228"/>
      <c r="I118" s="228"/>
      <c r="K118" s="228"/>
      <c r="M118" s="228"/>
      <c r="O118" s="228"/>
      <c r="Q118" s="228"/>
      <c r="S118" s="228"/>
      <c r="U118" s="228"/>
      <c r="W118" s="228"/>
    </row>
    <row r="119" spans="1:23" x14ac:dyDescent="0.35">
      <c r="A119" s="228"/>
      <c r="C119" s="228"/>
      <c r="E119" s="228"/>
      <c r="G119" s="228"/>
      <c r="I119" s="228"/>
      <c r="K119" s="228"/>
      <c r="M119" s="228"/>
      <c r="O119" s="228"/>
      <c r="Q119" s="228"/>
      <c r="S119" s="228"/>
      <c r="U119" s="228"/>
      <c r="W119" s="228"/>
    </row>
    <row r="120" spans="1:23" x14ac:dyDescent="0.35">
      <c r="A120" s="228"/>
      <c r="C120" s="228"/>
      <c r="E120" s="228"/>
      <c r="G120" s="228"/>
      <c r="I120" s="228"/>
      <c r="K120" s="228"/>
      <c r="M120" s="228"/>
      <c r="O120" s="228"/>
      <c r="Q120" s="228"/>
      <c r="S120" s="228"/>
      <c r="U120" s="228"/>
      <c r="W120" s="228"/>
    </row>
    <row r="121" spans="1:23" x14ac:dyDescent="0.35">
      <c r="A121" s="228"/>
      <c r="C121" s="228"/>
      <c r="E121" s="228"/>
      <c r="G121" s="228"/>
      <c r="I121" s="228"/>
      <c r="K121" s="228"/>
      <c r="M121" s="228"/>
      <c r="O121" s="228"/>
      <c r="Q121" s="228"/>
      <c r="S121" s="228"/>
      <c r="U121" s="228"/>
      <c r="W121" s="228"/>
    </row>
    <row r="122" spans="1:23" x14ac:dyDescent="0.35">
      <c r="A122" s="228"/>
      <c r="C122" s="228"/>
      <c r="E122" s="228"/>
      <c r="G122" s="228"/>
      <c r="I122" s="228"/>
      <c r="K122" s="228"/>
      <c r="M122" s="228"/>
      <c r="O122" s="228"/>
      <c r="Q122" s="228"/>
      <c r="S122" s="228"/>
      <c r="U122" s="228"/>
      <c r="W122" s="228"/>
    </row>
    <row r="123" spans="1:23" x14ac:dyDescent="0.35">
      <c r="A123" s="228"/>
      <c r="C123" s="228"/>
      <c r="E123" s="228"/>
      <c r="G123" s="228"/>
      <c r="I123" s="228"/>
      <c r="K123" s="228"/>
      <c r="M123" s="228"/>
      <c r="O123" s="228"/>
      <c r="Q123" s="228"/>
      <c r="S123" s="228"/>
      <c r="U123" s="228"/>
      <c r="W123" s="228"/>
    </row>
    <row r="124" spans="1:23" x14ac:dyDescent="0.35">
      <c r="A124" s="228"/>
      <c r="C124" s="228"/>
      <c r="E124" s="228"/>
      <c r="G124" s="228"/>
      <c r="I124" s="228"/>
      <c r="K124" s="228"/>
      <c r="M124" s="228"/>
      <c r="O124" s="228"/>
      <c r="Q124" s="228"/>
      <c r="S124" s="228"/>
      <c r="U124" s="228"/>
      <c r="W124" s="228"/>
    </row>
    <row r="125" spans="1:23" x14ac:dyDescent="0.35">
      <c r="A125" s="228"/>
      <c r="C125" s="228"/>
      <c r="E125" s="228"/>
      <c r="G125" s="228"/>
      <c r="I125" s="228"/>
      <c r="K125" s="228"/>
      <c r="M125" s="228"/>
      <c r="O125" s="228"/>
      <c r="Q125" s="228"/>
      <c r="S125" s="228"/>
      <c r="U125" s="228"/>
      <c r="W125" s="228"/>
    </row>
    <row r="126" spans="1:23" x14ac:dyDescent="0.35">
      <c r="A126" s="228"/>
      <c r="C126" s="228"/>
      <c r="E126" s="228"/>
      <c r="G126" s="228"/>
      <c r="I126" s="228"/>
      <c r="K126" s="228"/>
      <c r="M126" s="228"/>
      <c r="O126" s="228"/>
      <c r="Q126" s="228"/>
      <c r="S126" s="228"/>
      <c r="U126" s="228"/>
      <c r="W126" s="228"/>
    </row>
    <row r="127" spans="1:23" x14ac:dyDescent="0.35">
      <c r="A127" s="228"/>
      <c r="C127" s="228"/>
      <c r="E127" s="228"/>
      <c r="G127" s="228"/>
      <c r="I127" s="228"/>
      <c r="K127" s="228"/>
      <c r="M127" s="228"/>
      <c r="O127" s="228"/>
      <c r="Q127" s="228"/>
      <c r="S127" s="228"/>
      <c r="U127" s="228"/>
      <c r="W127" s="228"/>
    </row>
    <row r="128" spans="1:23" x14ac:dyDescent="0.35">
      <c r="A128" s="228"/>
      <c r="C128" s="228"/>
      <c r="E128" s="228"/>
      <c r="G128" s="228"/>
      <c r="I128" s="228"/>
      <c r="K128" s="228"/>
      <c r="M128" s="228"/>
      <c r="O128" s="228"/>
      <c r="Q128" s="228"/>
      <c r="S128" s="228"/>
      <c r="U128" s="228"/>
      <c r="W128" s="228"/>
    </row>
    <row r="129" spans="1:23" x14ac:dyDescent="0.35">
      <c r="A129" s="228"/>
      <c r="C129" s="228"/>
      <c r="E129" s="228"/>
      <c r="G129" s="228"/>
      <c r="I129" s="228"/>
      <c r="K129" s="228"/>
      <c r="M129" s="228"/>
      <c r="O129" s="228"/>
      <c r="Q129" s="228"/>
      <c r="S129" s="228"/>
      <c r="U129" s="228"/>
      <c r="W129" s="228"/>
    </row>
    <row r="130" spans="1:23" x14ac:dyDescent="0.35">
      <c r="A130" s="228"/>
      <c r="C130" s="228"/>
      <c r="E130" s="228"/>
      <c r="G130" s="228"/>
      <c r="I130" s="228"/>
      <c r="K130" s="228"/>
      <c r="M130" s="228"/>
      <c r="O130" s="228"/>
      <c r="Q130" s="228"/>
      <c r="S130" s="228"/>
      <c r="U130" s="228"/>
      <c r="W130" s="228"/>
    </row>
    <row r="131" spans="1:23" x14ac:dyDescent="0.35">
      <c r="A131" s="228"/>
      <c r="C131" s="228"/>
      <c r="E131" s="228"/>
      <c r="G131" s="228"/>
      <c r="I131" s="228"/>
      <c r="K131" s="228"/>
      <c r="M131" s="228"/>
      <c r="O131" s="228"/>
      <c r="Q131" s="228"/>
      <c r="S131" s="228"/>
      <c r="U131" s="228"/>
      <c r="W131" s="228"/>
    </row>
    <row r="132" spans="1:23" x14ac:dyDescent="0.35">
      <c r="A132" s="228"/>
      <c r="C132" s="228"/>
      <c r="E132" s="228"/>
      <c r="G132" s="228"/>
      <c r="I132" s="228"/>
      <c r="K132" s="228"/>
      <c r="M132" s="228"/>
      <c r="O132" s="228"/>
      <c r="Q132" s="228"/>
      <c r="S132" s="228"/>
      <c r="U132" s="228"/>
      <c r="W132" s="228"/>
    </row>
    <row r="133" spans="1:23" x14ac:dyDescent="0.35">
      <c r="A133" s="228"/>
      <c r="C133" s="228"/>
      <c r="E133" s="228"/>
      <c r="G133" s="228"/>
      <c r="I133" s="228"/>
      <c r="K133" s="228"/>
      <c r="M133" s="228"/>
      <c r="O133" s="228"/>
      <c r="Q133" s="228"/>
      <c r="S133" s="228"/>
      <c r="U133" s="228"/>
      <c r="W133" s="228"/>
    </row>
    <row r="134" spans="1:23" x14ac:dyDescent="0.35">
      <c r="A134" s="228"/>
      <c r="C134" s="228"/>
      <c r="E134" s="228"/>
      <c r="G134" s="228"/>
      <c r="I134" s="228"/>
      <c r="K134" s="228"/>
      <c r="M134" s="228"/>
      <c r="O134" s="228"/>
      <c r="Q134" s="228"/>
      <c r="S134" s="228"/>
      <c r="U134" s="228"/>
      <c r="W134" s="228"/>
    </row>
    <row r="135" spans="1:23" x14ac:dyDescent="0.35">
      <c r="A135" s="228"/>
      <c r="C135" s="228"/>
      <c r="E135" s="228"/>
      <c r="G135" s="228"/>
      <c r="I135" s="228"/>
      <c r="K135" s="228"/>
      <c r="M135" s="228"/>
      <c r="O135" s="228"/>
      <c r="Q135" s="228"/>
      <c r="S135" s="228"/>
      <c r="U135" s="228"/>
      <c r="W135" s="228"/>
    </row>
    <row r="136" spans="1:23" x14ac:dyDescent="0.35">
      <c r="A136" s="228"/>
      <c r="C136" s="228"/>
      <c r="E136" s="228"/>
      <c r="G136" s="228"/>
      <c r="I136" s="228"/>
      <c r="K136" s="228"/>
      <c r="M136" s="228"/>
      <c r="O136" s="228"/>
      <c r="Q136" s="228"/>
      <c r="S136" s="228"/>
      <c r="U136" s="228"/>
      <c r="W136" s="228"/>
    </row>
    <row r="137" spans="1:23" x14ac:dyDescent="0.35">
      <c r="A137" s="228"/>
      <c r="C137" s="228"/>
      <c r="E137" s="228"/>
      <c r="G137" s="228"/>
      <c r="I137" s="228"/>
      <c r="K137" s="228"/>
      <c r="M137" s="228"/>
      <c r="O137" s="228"/>
      <c r="Q137" s="228"/>
      <c r="S137" s="228"/>
      <c r="U137" s="228"/>
      <c r="W137" s="228"/>
    </row>
    <row r="138" spans="1:23" x14ac:dyDescent="0.35">
      <c r="A138" s="228"/>
      <c r="C138" s="228"/>
      <c r="E138" s="228"/>
      <c r="G138" s="228"/>
      <c r="I138" s="228"/>
      <c r="K138" s="228"/>
      <c r="M138" s="228"/>
      <c r="O138" s="228"/>
      <c r="Q138" s="228"/>
      <c r="S138" s="228"/>
      <c r="U138" s="228"/>
      <c r="W138" s="228"/>
    </row>
    <row r="139" spans="1:23" x14ac:dyDescent="0.35">
      <c r="A139" s="228"/>
      <c r="C139" s="228"/>
      <c r="E139" s="228"/>
      <c r="G139" s="228"/>
      <c r="I139" s="228"/>
      <c r="K139" s="228"/>
      <c r="M139" s="228"/>
      <c r="O139" s="228"/>
      <c r="Q139" s="228"/>
      <c r="S139" s="228"/>
      <c r="U139" s="228"/>
      <c r="W139" s="228"/>
    </row>
    <row r="140" spans="1:23" x14ac:dyDescent="0.35">
      <c r="A140" s="228"/>
      <c r="C140" s="228"/>
      <c r="E140" s="228"/>
      <c r="G140" s="228"/>
      <c r="I140" s="228"/>
      <c r="K140" s="228"/>
      <c r="M140" s="228"/>
      <c r="O140" s="228"/>
      <c r="Q140" s="228"/>
      <c r="S140" s="228"/>
      <c r="U140" s="228"/>
      <c r="W140" s="228"/>
    </row>
    <row r="141" spans="1:23" x14ac:dyDescent="0.35">
      <c r="A141" s="228"/>
      <c r="C141" s="228"/>
      <c r="E141" s="228"/>
      <c r="G141" s="228"/>
      <c r="I141" s="228"/>
      <c r="K141" s="228"/>
      <c r="M141" s="228"/>
      <c r="O141" s="228"/>
      <c r="Q141" s="228"/>
      <c r="S141" s="228"/>
      <c r="U141" s="228"/>
      <c r="W141" s="228"/>
    </row>
    <row r="142" spans="1:23" x14ac:dyDescent="0.35">
      <c r="A142" s="228"/>
      <c r="C142" s="228"/>
      <c r="E142" s="228"/>
      <c r="G142" s="228"/>
      <c r="I142" s="228"/>
      <c r="K142" s="228"/>
      <c r="M142" s="228"/>
      <c r="O142" s="228"/>
      <c r="Q142" s="228"/>
      <c r="S142" s="228"/>
      <c r="U142" s="228"/>
      <c r="W142" s="228"/>
    </row>
    <row r="143" spans="1:23" x14ac:dyDescent="0.35">
      <c r="A143" s="228"/>
      <c r="C143" s="228"/>
      <c r="E143" s="228"/>
      <c r="G143" s="228"/>
      <c r="I143" s="228"/>
      <c r="K143" s="228"/>
      <c r="M143" s="228"/>
      <c r="O143" s="228"/>
      <c r="Q143" s="228"/>
      <c r="S143" s="228"/>
      <c r="U143" s="228"/>
      <c r="W143" s="228"/>
    </row>
    <row r="144" spans="1:23" x14ac:dyDescent="0.35">
      <c r="A144" s="228"/>
      <c r="C144" s="228"/>
      <c r="E144" s="228"/>
      <c r="G144" s="228"/>
      <c r="I144" s="228"/>
      <c r="K144" s="228"/>
      <c r="M144" s="228"/>
      <c r="O144" s="228"/>
      <c r="Q144" s="228"/>
      <c r="S144" s="228"/>
      <c r="U144" s="228"/>
      <c r="W144" s="228"/>
    </row>
    <row r="145" spans="1:23" x14ac:dyDescent="0.35">
      <c r="A145" s="228"/>
      <c r="C145" s="228"/>
      <c r="E145" s="228"/>
      <c r="G145" s="228"/>
      <c r="I145" s="228"/>
      <c r="K145" s="228"/>
      <c r="M145" s="228"/>
      <c r="O145" s="228"/>
      <c r="Q145" s="228"/>
      <c r="S145" s="228"/>
      <c r="U145" s="228"/>
      <c r="W145" s="228"/>
    </row>
    <row r="146" spans="1:23" x14ac:dyDescent="0.35">
      <c r="A146" s="228"/>
      <c r="C146" s="228"/>
      <c r="E146" s="228"/>
      <c r="G146" s="228"/>
      <c r="I146" s="228"/>
      <c r="K146" s="228"/>
      <c r="M146" s="228"/>
      <c r="O146" s="228"/>
      <c r="Q146" s="228"/>
      <c r="S146" s="228"/>
      <c r="U146" s="228"/>
      <c r="W146" s="228"/>
    </row>
    <row r="147" spans="1:23" x14ac:dyDescent="0.35">
      <c r="A147" s="228"/>
      <c r="C147" s="228"/>
      <c r="E147" s="228"/>
      <c r="G147" s="228"/>
      <c r="I147" s="228"/>
      <c r="K147" s="228"/>
      <c r="M147" s="228"/>
      <c r="O147" s="228"/>
      <c r="Q147" s="228"/>
      <c r="S147" s="228"/>
      <c r="U147" s="228"/>
      <c r="W147" s="228"/>
    </row>
    <row r="148" spans="1:23" x14ac:dyDescent="0.35">
      <c r="A148" s="228"/>
      <c r="C148" s="228"/>
      <c r="E148" s="228"/>
      <c r="G148" s="228"/>
      <c r="I148" s="228"/>
      <c r="K148" s="228"/>
      <c r="M148" s="228"/>
      <c r="O148" s="228"/>
      <c r="Q148" s="228"/>
      <c r="S148" s="228"/>
      <c r="U148" s="228"/>
      <c r="W148" s="228"/>
    </row>
    <row r="149" spans="1:23" x14ac:dyDescent="0.35">
      <c r="A149" s="228"/>
      <c r="C149" s="228"/>
      <c r="E149" s="228"/>
      <c r="G149" s="228"/>
      <c r="I149" s="228"/>
      <c r="K149" s="228"/>
      <c r="M149" s="228"/>
      <c r="O149" s="228"/>
      <c r="Q149" s="228"/>
      <c r="S149" s="228"/>
      <c r="U149" s="228"/>
      <c r="W149" s="228"/>
    </row>
    <row r="150" spans="1:23" x14ac:dyDescent="0.35">
      <c r="A150" s="228"/>
      <c r="C150" s="228"/>
      <c r="E150" s="228"/>
      <c r="G150" s="228"/>
      <c r="I150" s="228"/>
      <c r="K150" s="228"/>
      <c r="M150" s="228"/>
      <c r="O150" s="228"/>
      <c r="Q150" s="228"/>
      <c r="S150" s="228"/>
      <c r="U150" s="228"/>
      <c r="W150" s="228"/>
    </row>
    <row r="151" spans="1:23" x14ac:dyDescent="0.35">
      <c r="A151" s="228"/>
      <c r="C151" s="228"/>
      <c r="E151" s="228"/>
      <c r="G151" s="228"/>
      <c r="I151" s="228"/>
      <c r="K151" s="228"/>
      <c r="M151" s="228"/>
      <c r="O151" s="228"/>
      <c r="Q151" s="228"/>
      <c r="S151" s="228"/>
      <c r="U151" s="228"/>
      <c r="W151" s="228"/>
    </row>
    <row r="152" spans="1:23" x14ac:dyDescent="0.35">
      <c r="A152" s="228"/>
      <c r="C152" s="228"/>
      <c r="E152" s="228"/>
      <c r="G152" s="228"/>
      <c r="I152" s="228"/>
      <c r="K152" s="228"/>
      <c r="M152" s="228"/>
      <c r="O152" s="228"/>
      <c r="Q152" s="228"/>
      <c r="S152" s="228"/>
      <c r="U152" s="228"/>
      <c r="W152" s="228"/>
    </row>
    <row r="153" spans="1:23" x14ac:dyDescent="0.35">
      <c r="A153" s="228"/>
      <c r="C153" s="228"/>
      <c r="E153" s="228"/>
      <c r="G153" s="228"/>
      <c r="I153" s="228"/>
      <c r="K153" s="228"/>
      <c r="M153" s="228"/>
      <c r="O153" s="228"/>
      <c r="Q153" s="228"/>
      <c r="S153" s="228"/>
      <c r="U153" s="228"/>
      <c r="W153" s="228"/>
    </row>
    <row r="154" spans="1:23" x14ac:dyDescent="0.35">
      <c r="A154" s="228"/>
      <c r="C154" s="228"/>
      <c r="E154" s="228"/>
      <c r="G154" s="228"/>
      <c r="I154" s="228"/>
      <c r="K154" s="228"/>
      <c r="M154" s="228"/>
      <c r="O154" s="228"/>
      <c r="Q154" s="228"/>
      <c r="S154" s="228"/>
      <c r="U154" s="228"/>
      <c r="W154" s="228"/>
    </row>
    <row r="155" spans="1:23" x14ac:dyDescent="0.35">
      <c r="A155" s="228"/>
      <c r="C155" s="228"/>
      <c r="E155" s="228"/>
      <c r="G155" s="228"/>
      <c r="I155" s="228"/>
      <c r="K155" s="228"/>
      <c r="M155" s="228"/>
      <c r="O155" s="228"/>
      <c r="Q155" s="228"/>
      <c r="S155" s="228"/>
      <c r="U155" s="228"/>
      <c r="W155" s="228"/>
    </row>
    <row r="156" spans="1:23" x14ac:dyDescent="0.35">
      <c r="A156" s="228"/>
      <c r="C156" s="228"/>
      <c r="E156" s="228"/>
      <c r="G156" s="228"/>
      <c r="I156" s="228"/>
      <c r="K156" s="228"/>
      <c r="M156" s="228"/>
      <c r="O156" s="228"/>
      <c r="Q156" s="228"/>
      <c r="S156" s="228"/>
      <c r="U156" s="228"/>
      <c r="W156" s="228"/>
    </row>
    <row r="157" spans="1:23" x14ac:dyDescent="0.35">
      <c r="A157" s="228"/>
      <c r="C157" s="228"/>
      <c r="E157" s="228"/>
      <c r="G157" s="228"/>
      <c r="I157" s="228"/>
      <c r="K157" s="228"/>
      <c r="M157" s="228"/>
      <c r="O157" s="228"/>
      <c r="Q157" s="228"/>
      <c r="S157" s="228"/>
      <c r="U157" s="228"/>
      <c r="W157" s="228"/>
    </row>
    <row r="158" spans="1:23" x14ac:dyDescent="0.35">
      <c r="A158" s="228"/>
      <c r="C158" s="228"/>
      <c r="E158" s="228"/>
      <c r="G158" s="228"/>
      <c r="I158" s="228"/>
      <c r="K158" s="228"/>
      <c r="M158" s="228"/>
      <c r="O158" s="228"/>
      <c r="Q158" s="228"/>
      <c r="S158" s="228"/>
      <c r="U158" s="228"/>
      <c r="W158" s="228"/>
    </row>
    <row r="159" spans="1:23" x14ac:dyDescent="0.35">
      <c r="A159" s="228"/>
      <c r="C159" s="228"/>
      <c r="E159" s="228"/>
      <c r="G159" s="228"/>
      <c r="I159" s="228"/>
      <c r="K159" s="228"/>
      <c r="M159" s="228"/>
      <c r="O159" s="228"/>
      <c r="Q159" s="228"/>
      <c r="S159" s="228"/>
      <c r="U159" s="228"/>
      <c r="W159" s="228"/>
    </row>
    <row r="160" spans="1:23" x14ac:dyDescent="0.35">
      <c r="A160" s="228"/>
      <c r="C160" s="228"/>
      <c r="E160" s="228"/>
      <c r="G160" s="228"/>
      <c r="I160" s="228"/>
      <c r="K160" s="228"/>
      <c r="M160" s="228"/>
      <c r="O160" s="228"/>
      <c r="Q160" s="228"/>
      <c r="S160" s="228"/>
      <c r="U160" s="228"/>
      <c r="W160" s="228"/>
    </row>
    <row r="161" spans="1:23" x14ac:dyDescent="0.35">
      <c r="A161" s="228"/>
      <c r="C161" s="228"/>
      <c r="E161" s="228"/>
      <c r="G161" s="228"/>
      <c r="I161" s="228"/>
      <c r="K161" s="228"/>
      <c r="M161" s="228"/>
      <c r="O161" s="228"/>
      <c r="Q161" s="228"/>
      <c r="S161" s="228"/>
      <c r="U161" s="228"/>
      <c r="W161" s="228"/>
    </row>
    <row r="162" spans="1:23" x14ac:dyDescent="0.35">
      <c r="A162" s="228"/>
      <c r="C162" s="228"/>
      <c r="E162" s="228"/>
      <c r="G162" s="228"/>
      <c r="I162" s="228"/>
      <c r="K162" s="228"/>
      <c r="M162" s="228"/>
      <c r="O162" s="228"/>
      <c r="Q162" s="228"/>
      <c r="S162" s="228"/>
      <c r="U162" s="228"/>
      <c r="W162" s="228"/>
    </row>
    <row r="163" spans="1:23" x14ac:dyDescent="0.35">
      <c r="A163" s="228"/>
      <c r="C163" s="228"/>
      <c r="E163" s="228"/>
      <c r="G163" s="228"/>
      <c r="I163" s="228"/>
      <c r="K163" s="228"/>
      <c r="M163" s="228"/>
      <c r="O163" s="228"/>
      <c r="Q163" s="228"/>
      <c r="S163" s="228"/>
      <c r="U163" s="228"/>
      <c r="W163" s="228"/>
    </row>
    <row r="164" spans="1:23" x14ac:dyDescent="0.35">
      <c r="A164" s="228"/>
      <c r="C164" s="228"/>
      <c r="E164" s="228"/>
      <c r="G164" s="228"/>
      <c r="I164" s="228"/>
      <c r="K164" s="228"/>
      <c r="M164" s="228"/>
      <c r="O164" s="228"/>
      <c r="Q164" s="228"/>
      <c r="S164" s="228"/>
      <c r="U164" s="228"/>
      <c r="W164" s="228"/>
    </row>
    <row r="165" spans="1:23" x14ac:dyDescent="0.35">
      <c r="A165" s="228"/>
      <c r="C165" s="228"/>
      <c r="E165" s="228"/>
      <c r="G165" s="228"/>
      <c r="I165" s="228"/>
      <c r="K165" s="228"/>
      <c r="M165" s="228"/>
      <c r="O165" s="228"/>
      <c r="Q165" s="228"/>
      <c r="S165" s="228"/>
      <c r="U165" s="228"/>
      <c r="W165" s="228"/>
    </row>
    <row r="166" spans="1:23" x14ac:dyDescent="0.35">
      <c r="A166" s="228"/>
      <c r="C166" s="228"/>
      <c r="E166" s="228"/>
      <c r="G166" s="228"/>
      <c r="I166" s="228"/>
      <c r="K166" s="228"/>
      <c r="M166" s="228"/>
      <c r="O166" s="228"/>
      <c r="Q166" s="228"/>
      <c r="S166" s="228"/>
      <c r="U166" s="228"/>
      <c r="W166" s="228"/>
    </row>
    <row r="167" spans="1:23" x14ac:dyDescent="0.35">
      <c r="A167" s="228"/>
      <c r="C167" s="228"/>
      <c r="E167" s="228"/>
      <c r="G167" s="228"/>
      <c r="I167" s="228"/>
      <c r="K167" s="228"/>
      <c r="M167" s="228"/>
      <c r="O167" s="228"/>
      <c r="Q167" s="228"/>
      <c r="S167" s="228"/>
      <c r="U167" s="228"/>
      <c r="W167" s="228"/>
    </row>
    <row r="168" spans="1:23" x14ac:dyDescent="0.35">
      <c r="A168" s="228"/>
      <c r="C168" s="228"/>
      <c r="E168" s="228"/>
      <c r="G168" s="228"/>
      <c r="I168" s="228"/>
      <c r="K168" s="228"/>
      <c r="M168" s="228"/>
      <c r="O168" s="228"/>
      <c r="Q168" s="228"/>
      <c r="S168" s="228"/>
      <c r="U168" s="228"/>
      <c r="W168" s="228"/>
    </row>
    <row r="169" spans="1:23" x14ac:dyDescent="0.35">
      <c r="A169" s="228"/>
      <c r="C169" s="228"/>
      <c r="E169" s="228"/>
      <c r="G169" s="228"/>
      <c r="I169" s="228"/>
      <c r="K169" s="228"/>
      <c r="M169" s="228"/>
      <c r="O169" s="228"/>
      <c r="Q169" s="228"/>
      <c r="S169" s="228"/>
      <c r="U169" s="228"/>
      <c r="W169" s="228"/>
    </row>
    <row r="170" spans="1:23" x14ac:dyDescent="0.35">
      <c r="A170" s="228"/>
      <c r="C170" s="228"/>
      <c r="E170" s="228"/>
      <c r="G170" s="228"/>
      <c r="I170" s="228"/>
      <c r="K170" s="228"/>
      <c r="M170" s="228"/>
      <c r="O170" s="228"/>
      <c r="Q170" s="228"/>
      <c r="S170" s="228"/>
      <c r="U170" s="228"/>
      <c r="W170" s="228"/>
    </row>
    <row r="171" spans="1:23" x14ac:dyDescent="0.35">
      <c r="A171" s="228"/>
      <c r="C171" s="228"/>
      <c r="E171" s="228"/>
      <c r="G171" s="228"/>
      <c r="I171" s="228"/>
      <c r="K171" s="228"/>
      <c r="M171" s="228"/>
      <c r="O171" s="228"/>
      <c r="Q171" s="228"/>
      <c r="S171" s="228"/>
      <c r="U171" s="228"/>
      <c r="W171" s="228"/>
    </row>
    <row r="172" spans="1:23" x14ac:dyDescent="0.35">
      <c r="A172" s="228"/>
      <c r="C172" s="228"/>
      <c r="E172" s="228"/>
      <c r="G172" s="228"/>
      <c r="I172" s="228"/>
      <c r="K172" s="228"/>
      <c r="M172" s="228"/>
      <c r="O172" s="228"/>
      <c r="Q172" s="228"/>
      <c r="S172" s="228"/>
      <c r="U172" s="228"/>
      <c r="W172" s="228"/>
    </row>
    <row r="173" spans="1:23" x14ac:dyDescent="0.35">
      <c r="A173" s="228"/>
      <c r="C173" s="228"/>
      <c r="E173" s="228"/>
      <c r="G173" s="228"/>
      <c r="I173" s="228"/>
      <c r="K173" s="228"/>
      <c r="M173" s="228"/>
      <c r="O173" s="228"/>
      <c r="Q173" s="228"/>
      <c r="S173" s="228"/>
      <c r="U173" s="228"/>
      <c r="W173" s="228"/>
    </row>
    <row r="174" spans="1:23" x14ac:dyDescent="0.35">
      <c r="A174" s="228"/>
      <c r="C174" s="228"/>
      <c r="E174" s="228"/>
      <c r="G174" s="228"/>
      <c r="I174" s="228"/>
      <c r="K174" s="228"/>
      <c r="M174" s="228"/>
      <c r="O174" s="228"/>
      <c r="Q174" s="228"/>
      <c r="S174" s="228"/>
      <c r="U174" s="228"/>
      <c r="W174" s="228"/>
    </row>
    <row r="175" spans="1:23" x14ac:dyDescent="0.35">
      <c r="A175" s="228"/>
      <c r="C175" s="228"/>
      <c r="E175" s="228"/>
      <c r="G175" s="228"/>
      <c r="I175" s="228"/>
      <c r="K175" s="228"/>
      <c r="M175" s="228"/>
      <c r="O175" s="228"/>
      <c r="Q175" s="228"/>
      <c r="S175" s="228"/>
      <c r="U175" s="228"/>
      <c r="W175" s="228"/>
    </row>
    <row r="176" spans="1:23" x14ac:dyDescent="0.35">
      <c r="A176" s="228"/>
      <c r="C176" s="228"/>
      <c r="E176" s="228"/>
      <c r="G176" s="228"/>
      <c r="I176" s="228"/>
      <c r="K176" s="228"/>
      <c r="M176" s="228"/>
      <c r="O176" s="228"/>
      <c r="Q176" s="228"/>
      <c r="S176" s="228"/>
      <c r="U176" s="228"/>
      <c r="W176" s="228"/>
    </row>
    <row r="177" spans="1:23" x14ac:dyDescent="0.35">
      <c r="A177" s="228"/>
      <c r="C177" s="228"/>
      <c r="E177" s="228"/>
      <c r="G177" s="228"/>
      <c r="I177" s="228"/>
      <c r="K177" s="228"/>
      <c r="M177" s="228"/>
      <c r="O177" s="228"/>
      <c r="Q177" s="228"/>
      <c r="S177" s="228"/>
      <c r="U177" s="228"/>
      <c r="W177" s="228"/>
    </row>
    <row r="178" spans="1:23" x14ac:dyDescent="0.35">
      <c r="A178" s="228"/>
      <c r="C178" s="228"/>
      <c r="E178" s="228"/>
      <c r="G178" s="228"/>
      <c r="I178" s="228"/>
      <c r="K178" s="228"/>
      <c r="M178" s="228"/>
      <c r="O178" s="228"/>
      <c r="Q178" s="228"/>
      <c r="S178" s="228"/>
      <c r="U178" s="228"/>
      <c r="W178" s="228"/>
    </row>
    <row r="179" spans="1:23" x14ac:dyDescent="0.35">
      <c r="A179" s="228"/>
      <c r="C179" s="228"/>
      <c r="E179" s="228"/>
      <c r="G179" s="228"/>
      <c r="I179" s="228"/>
      <c r="K179" s="228"/>
      <c r="M179" s="228"/>
      <c r="O179" s="228"/>
      <c r="Q179" s="228"/>
      <c r="S179" s="228"/>
      <c r="U179" s="228"/>
      <c r="W179" s="228"/>
    </row>
    <row r="180" spans="1:23" x14ac:dyDescent="0.35">
      <c r="A180" s="228"/>
      <c r="C180" s="228"/>
      <c r="E180" s="228"/>
      <c r="G180" s="228"/>
      <c r="I180" s="228"/>
      <c r="K180" s="228"/>
      <c r="M180" s="228"/>
      <c r="O180" s="228"/>
      <c r="Q180" s="228"/>
      <c r="S180" s="228"/>
      <c r="U180" s="228"/>
      <c r="W180" s="228"/>
    </row>
    <row r="181" spans="1:23" x14ac:dyDescent="0.35">
      <c r="A181" s="228"/>
      <c r="C181" s="228"/>
      <c r="E181" s="228"/>
      <c r="G181" s="228"/>
      <c r="I181" s="228"/>
      <c r="K181" s="228"/>
      <c r="M181" s="228"/>
      <c r="O181" s="228"/>
      <c r="Q181" s="228"/>
      <c r="S181" s="228"/>
      <c r="U181" s="228"/>
      <c r="W181" s="228"/>
    </row>
    <row r="182" spans="1:23" x14ac:dyDescent="0.35">
      <c r="A182" s="228"/>
      <c r="C182" s="228"/>
      <c r="E182" s="228"/>
      <c r="G182" s="228"/>
      <c r="I182" s="228"/>
      <c r="K182" s="228"/>
      <c r="M182" s="228"/>
      <c r="O182" s="228"/>
      <c r="Q182" s="228"/>
      <c r="S182" s="228"/>
      <c r="U182" s="228"/>
      <c r="W182" s="228"/>
    </row>
    <row r="183" spans="1:23" x14ac:dyDescent="0.35">
      <c r="A183" s="228"/>
      <c r="C183" s="228"/>
      <c r="E183" s="228"/>
      <c r="G183" s="228"/>
      <c r="I183" s="228"/>
      <c r="K183" s="228"/>
      <c r="M183" s="228"/>
      <c r="O183" s="228"/>
      <c r="Q183" s="228"/>
      <c r="S183" s="228"/>
      <c r="U183" s="228"/>
      <c r="W183" s="228"/>
    </row>
    <row r="184" spans="1:23" x14ac:dyDescent="0.35">
      <c r="A184" s="228"/>
      <c r="C184" s="228"/>
      <c r="E184" s="228"/>
      <c r="G184" s="228"/>
      <c r="I184" s="228"/>
      <c r="K184" s="228"/>
      <c r="M184" s="228"/>
      <c r="O184" s="228"/>
      <c r="Q184" s="228"/>
      <c r="S184" s="228"/>
      <c r="U184" s="228"/>
      <c r="W184" s="228"/>
    </row>
    <row r="185" spans="1:23" x14ac:dyDescent="0.35">
      <c r="A185" s="228"/>
      <c r="C185" s="228"/>
      <c r="E185" s="228"/>
      <c r="G185" s="228"/>
      <c r="I185" s="228"/>
      <c r="K185" s="228"/>
      <c r="M185" s="228"/>
      <c r="O185" s="228"/>
      <c r="Q185" s="228"/>
      <c r="S185" s="228"/>
      <c r="U185" s="228"/>
      <c r="W185" s="228"/>
    </row>
    <row r="186" spans="1:23" x14ac:dyDescent="0.35">
      <c r="A186" s="228"/>
      <c r="C186" s="228"/>
      <c r="E186" s="228"/>
      <c r="G186" s="228"/>
      <c r="I186" s="228"/>
      <c r="K186" s="228"/>
      <c r="M186" s="228"/>
      <c r="O186" s="228"/>
      <c r="Q186" s="228"/>
      <c r="S186" s="228"/>
      <c r="U186" s="228"/>
      <c r="W186" s="228"/>
    </row>
    <row r="187" spans="1:23" x14ac:dyDescent="0.35">
      <c r="A187" s="228"/>
      <c r="C187" s="228"/>
      <c r="E187" s="228"/>
      <c r="G187" s="228"/>
      <c r="I187" s="228"/>
      <c r="K187" s="228"/>
      <c r="M187" s="228"/>
      <c r="O187" s="228"/>
      <c r="Q187" s="228"/>
      <c r="S187" s="228"/>
      <c r="U187" s="228"/>
      <c r="W187" s="228"/>
    </row>
    <row r="188" spans="1:23" x14ac:dyDescent="0.35">
      <c r="A188" s="228"/>
      <c r="C188" s="228"/>
      <c r="E188" s="228"/>
      <c r="G188" s="228"/>
      <c r="I188" s="228"/>
      <c r="K188" s="228"/>
      <c r="M188" s="228"/>
      <c r="O188" s="228"/>
      <c r="Q188" s="228"/>
      <c r="S188" s="228"/>
      <c r="U188" s="228"/>
      <c r="W188" s="228"/>
    </row>
    <row r="189" spans="1:23" x14ac:dyDescent="0.35">
      <c r="A189" s="228"/>
      <c r="C189" s="228"/>
      <c r="E189" s="228"/>
      <c r="G189" s="228"/>
      <c r="I189" s="228"/>
      <c r="K189" s="228"/>
      <c r="M189" s="228"/>
      <c r="O189" s="228"/>
      <c r="Q189" s="228"/>
      <c r="S189" s="228"/>
      <c r="U189" s="228"/>
      <c r="W189" s="228"/>
    </row>
    <row r="190" spans="1:23" x14ac:dyDescent="0.35">
      <c r="A190" s="228"/>
      <c r="C190" s="228"/>
      <c r="E190" s="228"/>
      <c r="G190" s="228"/>
      <c r="I190" s="228"/>
      <c r="K190" s="228"/>
      <c r="M190" s="228"/>
      <c r="O190" s="228"/>
      <c r="Q190" s="228"/>
      <c r="S190" s="228"/>
      <c r="U190" s="228"/>
      <c r="W190" s="228"/>
    </row>
    <row r="191" spans="1:23" x14ac:dyDescent="0.35">
      <c r="A191" s="228"/>
      <c r="C191" s="228"/>
      <c r="E191" s="228"/>
      <c r="G191" s="228"/>
      <c r="I191" s="228"/>
      <c r="K191" s="228"/>
      <c r="M191" s="228"/>
      <c r="O191" s="228"/>
      <c r="Q191" s="228"/>
      <c r="S191" s="228"/>
      <c r="U191" s="228"/>
      <c r="W191" s="228"/>
    </row>
    <row r="192" spans="1:23" x14ac:dyDescent="0.35">
      <c r="A192" s="228"/>
      <c r="C192" s="228"/>
      <c r="E192" s="228"/>
      <c r="G192" s="228"/>
      <c r="I192" s="228"/>
      <c r="K192" s="228"/>
      <c r="M192" s="228"/>
      <c r="O192" s="228"/>
      <c r="Q192" s="228"/>
      <c r="S192" s="228"/>
      <c r="U192" s="228"/>
      <c r="W192" s="228"/>
    </row>
    <row r="193" spans="1:23" x14ac:dyDescent="0.35">
      <c r="A193" s="228"/>
      <c r="C193" s="228"/>
      <c r="E193" s="228"/>
      <c r="G193" s="228"/>
      <c r="I193" s="228"/>
      <c r="K193" s="228"/>
      <c r="M193" s="228"/>
      <c r="O193" s="228"/>
      <c r="Q193" s="228"/>
      <c r="S193" s="228"/>
      <c r="U193" s="228"/>
      <c r="W193" s="228"/>
    </row>
    <row r="194" spans="1:23" x14ac:dyDescent="0.35">
      <c r="A194" s="228"/>
      <c r="C194" s="228"/>
      <c r="E194" s="228"/>
      <c r="G194" s="228"/>
      <c r="I194" s="228"/>
      <c r="K194" s="228"/>
      <c r="M194" s="228"/>
      <c r="O194" s="228"/>
      <c r="Q194" s="228"/>
      <c r="S194" s="228"/>
      <c r="U194" s="228"/>
      <c r="W194" s="228"/>
    </row>
    <row r="195" spans="1:23" x14ac:dyDescent="0.35">
      <c r="A195" s="228"/>
      <c r="C195" s="228"/>
      <c r="E195" s="228"/>
      <c r="G195" s="228"/>
      <c r="I195" s="228"/>
      <c r="K195" s="228"/>
      <c r="M195" s="228"/>
      <c r="O195" s="228"/>
      <c r="Q195" s="228"/>
      <c r="S195" s="228"/>
      <c r="U195" s="228"/>
      <c r="W195" s="228"/>
    </row>
    <row r="196" spans="1:23" x14ac:dyDescent="0.35">
      <c r="A196" s="228"/>
      <c r="C196" s="228"/>
      <c r="E196" s="228"/>
      <c r="G196" s="228"/>
      <c r="I196" s="228"/>
      <c r="K196" s="228"/>
      <c r="M196" s="228"/>
      <c r="O196" s="228"/>
      <c r="Q196" s="228"/>
      <c r="S196" s="228"/>
      <c r="U196" s="228"/>
      <c r="W196" s="228"/>
    </row>
    <row r="197" spans="1:23" x14ac:dyDescent="0.35">
      <c r="A197" s="228"/>
      <c r="C197" s="228"/>
      <c r="E197" s="228"/>
      <c r="G197" s="228"/>
      <c r="I197" s="228"/>
      <c r="K197" s="228"/>
      <c r="M197" s="228"/>
      <c r="O197" s="228"/>
      <c r="Q197" s="228"/>
      <c r="S197" s="228"/>
      <c r="U197" s="228"/>
      <c r="W197" s="228"/>
    </row>
    <row r="198" spans="1:23" x14ac:dyDescent="0.35">
      <c r="A198" s="228"/>
      <c r="C198" s="228"/>
      <c r="E198" s="228"/>
      <c r="G198" s="228"/>
      <c r="I198" s="228"/>
      <c r="K198" s="228"/>
      <c r="M198" s="228"/>
      <c r="O198" s="228"/>
      <c r="Q198" s="228"/>
      <c r="S198" s="228"/>
      <c r="U198" s="228"/>
      <c r="W198" s="228"/>
    </row>
    <row r="199" spans="1:23" x14ac:dyDescent="0.35">
      <c r="A199" s="228"/>
      <c r="C199" s="228"/>
      <c r="E199" s="228"/>
      <c r="G199" s="228"/>
      <c r="I199" s="228"/>
      <c r="K199" s="228"/>
      <c r="M199" s="228"/>
      <c r="O199" s="228"/>
      <c r="Q199" s="228"/>
      <c r="S199" s="228"/>
      <c r="U199" s="228"/>
      <c r="W199" s="228"/>
    </row>
    <row r="200" spans="1:23" x14ac:dyDescent="0.35">
      <c r="A200" s="228"/>
      <c r="C200" s="228"/>
      <c r="E200" s="228"/>
      <c r="G200" s="228"/>
      <c r="I200" s="228"/>
      <c r="K200" s="228"/>
      <c r="M200" s="228"/>
      <c r="O200" s="228"/>
      <c r="Q200" s="228"/>
      <c r="S200" s="228"/>
      <c r="U200" s="228"/>
      <c r="W200" s="228"/>
    </row>
    <row r="201" spans="1:23" x14ac:dyDescent="0.35">
      <c r="A201" s="228"/>
      <c r="C201" s="228"/>
      <c r="E201" s="228"/>
      <c r="G201" s="228"/>
      <c r="I201" s="228"/>
      <c r="K201" s="228"/>
      <c r="M201" s="228"/>
      <c r="O201" s="228"/>
      <c r="Q201" s="228"/>
      <c r="S201" s="228"/>
      <c r="U201" s="228"/>
      <c r="W201" s="228"/>
    </row>
    <row r="202" spans="1:23" x14ac:dyDescent="0.35">
      <c r="A202" s="228"/>
      <c r="C202" s="228"/>
      <c r="E202" s="228"/>
      <c r="G202" s="228"/>
      <c r="I202" s="228"/>
      <c r="K202" s="228"/>
      <c r="M202" s="228"/>
      <c r="O202" s="228"/>
      <c r="Q202" s="228"/>
      <c r="S202" s="228"/>
      <c r="U202" s="228"/>
      <c r="W202" s="228"/>
    </row>
    <row r="203" spans="1:23" x14ac:dyDescent="0.35">
      <c r="A203" s="228"/>
      <c r="C203" s="228"/>
      <c r="E203" s="228"/>
      <c r="G203" s="228"/>
      <c r="I203" s="228"/>
      <c r="K203" s="228"/>
      <c r="M203" s="228"/>
      <c r="O203" s="228"/>
      <c r="Q203" s="228"/>
      <c r="S203" s="228"/>
      <c r="U203" s="228"/>
      <c r="W203" s="228"/>
    </row>
    <row r="204" spans="1:23" x14ac:dyDescent="0.35">
      <c r="A204" s="228"/>
      <c r="C204" s="228"/>
      <c r="E204" s="228"/>
      <c r="G204" s="228"/>
      <c r="I204" s="228"/>
      <c r="K204" s="228"/>
      <c r="M204" s="228"/>
      <c r="O204" s="228"/>
      <c r="Q204" s="228"/>
      <c r="S204" s="228"/>
      <c r="U204" s="228"/>
      <c r="W204" s="228"/>
    </row>
    <row r="205" spans="1:23" x14ac:dyDescent="0.35">
      <c r="A205" s="228"/>
      <c r="C205" s="228"/>
      <c r="E205" s="228"/>
      <c r="G205" s="228"/>
      <c r="I205" s="228"/>
      <c r="K205" s="228"/>
      <c r="M205" s="228"/>
      <c r="O205" s="228"/>
      <c r="Q205" s="228"/>
      <c r="S205" s="228"/>
      <c r="U205" s="228"/>
      <c r="W205" s="228"/>
    </row>
    <row r="206" spans="1:23" x14ac:dyDescent="0.35">
      <c r="A206" s="228"/>
      <c r="C206" s="228"/>
      <c r="E206" s="228"/>
      <c r="G206" s="228"/>
      <c r="I206" s="228"/>
      <c r="K206" s="228"/>
      <c r="M206" s="228"/>
      <c r="O206" s="228"/>
      <c r="Q206" s="228"/>
      <c r="S206" s="228"/>
      <c r="U206" s="228"/>
      <c r="W206" s="228"/>
    </row>
    <row r="207" spans="1:23" x14ac:dyDescent="0.35">
      <c r="A207" s="228"/>
      <c r="C207" s="228"/>
      <c r="E207" s="228"/>
      <c r="G207" s="228"/>
      <c r="I207" s="228"/>
      <c r="K207" s="228"/>
      <c r="M207" s="228"/>
      <c r="O207" s="228"/>
      <c r="Q207" s="228"/>
      <c r="S207" s="228"/>
      <c r="U207" s="228"/>
      <c r="W207" s="228"/>
    </row>
    <row r="208" spans="1:23" x14ac:dyDescent="0.35">
      <c r="A208" s="228"/>
      <c r="C208" s="228"/>
      <c r="E208" s="228"/>
      <c r="G208" s="228"/>
      <c r="I208" s="228"/>
      <c r="K208" s="228"/>
      <c r="M208" s="228"/>
      <c r="O208" s="228"/>
      <c r="Q208" s="228"/>
      <c r="S208" s="228"/>
      <c r="U208" s="228"/>
      <c r="W208" s="228"/>
    </row>
    <row r="209" spans="1:23" x14ac:dyDescent="0.35">
      <c r="A209" s="228"/>
      <c r="C209" s="228"/>
      <c r="E209" s="228"/>
      <c r="G209" s="228"/>
      <c r="I209" s="228"/>
      <c r="K209" s="228"/>
      <c r="M209" s="228"/>
      <c r="O209" s="228"/>
      <c r="Q209" s="228"/>
      <c r="S209" s="228"/>
      <c r="U209" s="228"/>
      <c r="W209" s="228"/>
    </row>
    <row r="210" spans="1:23" x14ac:dyDescent="0.35">
      <c r="A210" s="228"/>
      <c r="C210" s="228"/>
      <c r="E210" s="228"/>
      <c r="G210" s="228"/>
      <c r="I210" s="228"/>
      <c r="K210" s="228"/>
      <c r="M210" s="228"/>
      <c r="O210" s="228"/>
      <c r="Q210" s="228"/>
      <c r="S210" s="228"/>
      <c r="U210" s="228"/>
      <c r="W210" s="228"/>
    </row>
    <row r="211" spans="1:23" x14ac:dyDescent="0.35">
      <c r="A211" s="228"/>
      <c r="C211" s="228"/>
      <c r="E211" s="228"/>
      <c r="G211" s="228"/>
      <c r="I211" s="228"/>
      <c r="K211" s="228"/>
      <c r="M211" s="228"/>
      <c r="O211" s="228"/>
      <c r="Q211" s="228"/>
      <c r="S211" s="228"/>
      <c r="U211" s="228"/>
      <c r="W211" s="228"/>
    </row>
    <row r="212" spans="1:23" x14ac:dyDescent="0.35">
      <c r="A212" s="228"/>
      <c r="C212" s="228"/>
      <c r="E212" s="228"/>
      <c r="G212" s="228"/>
      <c r="I212" s="228"/>
      <c r="K212" s="228"/>
      <c r="M212" s="228"/>
      <c r="O212" s="228"/>
      <c r="Q212" s="228"/>
      <c r="S212" s="228"/>
      <c r="U212" s="228"/>
      <c r="W212" s="228"/>
    </row>
    <row r="213" spans="1:23" x14ac:dyDescent="0.35">
      <c r="A213" s="228"/>
      <c r="C213" s="228"/>
      <c r="E213" s="228"/>
      <c r="G213" s="228"/>
      <c r="I213" s="228"/>
      <c r="K213" s="228"/>
      <c r="M213" s="228"/>
      <c r="O213" s="228"/>
      <c r="Q213" s="228"/>
      <c r="S213" s="228"/>
      <c r="U213" s="228"/>
      <c r="W213" s="228"/>
    </row>
    <row r="214" spans="1:23" x14ac:dyDescent="0.35">
      <c r="A214" s="228"/>
      <c r="C214" s="228"/>
      <c r="E214" s="228"/>
      <c r="G214" s="228"/>
      <c r="I214" s="228"/>
      <c r="K214" s="228"/>
      <c r="M214" s="228"/>
      <c r="O214" s="228"/>
      <c r="Q214" s="228"/>
      <c r="S214" s="228"/>
      <c r="U214" s="228"/>
      <c r="W214" s="228"/>
    </row>
    <row r="215" spans="1:23" x14ac:dyDescent="0.35">
      <c r="A215" s="228"/>
      <c r="C215" s="228"/>
      <c r="E215" s="228"/>
      <c r="G215" s="228"/>
      <c r="I215" s="228"/>
      <c r="K215" s="228"/>
      <c r="M215" s="228"/>
      <c r="O215" s="228"/>
      <c r="Q215" s="228"/>
      <c r="S215" s="228"/>
      <c r="U215" s="228"/>
      <c r="W215" s="228"/>
    </row>
    <row r="216" spans="1:23" x14ac:dyDescent="0.35">
      <c r="A216" s="228"/>
      <c r="C216" s="228"/>
      <c r="E216" s="228"/>
      <c r="G216" s="228"/>
      <c r="I216" s="228"/>
      <c r="K216" s="228"/>
      <c r="M216" s="228"/>
      <c r="O216" s="228"/>
      <c r="Q216" s="228"/>
      <c r="S216" s="228"/>
      <c r="U216" s="228"/>
      <c r="W216" s="228"/>
    </row>
    <row r="217" spans="1:23" x14ac:dyDescent="0.35">
      <c r="A217" s="228"/>
      <c r="C217" s="228"/>
      <c r="E217" s="228"/>
      <c r="G217" s="228"/>
      <c r="I217" s="228"/>
      <c r="K217" s="228"/>
      <c r="M217" s="228"/>
      <c r="O217" s="228"/>
      <c r="Q217" s="228"/>
      <c r="S217" s="228"/>
      <c r="U217" s="228"/>
      <c r="W217" s="228"/>
    </row>
    <row r="218" spans="1:23" x14ac:dyDescent="0.35">
      <c r="A218" s="228"/>
      <c r="C218" s="228"/>
      <c r="E218" s="228"/>
      <c r="G218" s="228"/>
      <c r="I218" s="228"/>
      <c r="K218" s="228"/>
      <c r="M218" s="228"/>
      <c r="O218" s="228"/>
      <c r="Q218" s="228"/>
      <c r="S218" s="228"/>
      <c r="U218" s="228"/>
      <c r="W218" s="228"/>
    </row>
    <row r="219" spans="1:23" x14ac:dyDescent="0.35">
      <c r="A219" s="228"/>
      <c r="C219" s="228"/>
      <c r="E219" s="228"/>
      <c r="G219" s="228"/>
      <c r="I219" s="228"/>
      <c r="K219" s="228"/>
      <c r="M219" s="228"/>
      <c r="O219" s="228"/>
      <c r="Q219" s="228"/>
      <c r="S219" s="228"/>
      <c r="U219" s="228"/>
      <c r="W219" s="228"/>
    </row>
    <row r="220" spans="1:23" x14ac:dyDescent="0.35">
      <c r="A220" s="228"/>
      <c r="C220" s="228"/>
      <c r="E220" s="228"/>
      <c r="G220" s="228"/>
      <c r="I220" s="228"/>
      <c r="K220" s="228"/>
      <c r="M220" s="228"/>
      <c r="O220" s="228"/>
      <c r="Q220" s="228"/>
      <c r="S220" s="228"/>
      <c r="U220" s="228"/>
      <c r="W220" s="228"/>
    </row>
    <row r="221" spans="1:23" x14ac:dyDescent="0.35">
      <c r="A221" s="228"/>
      <c r="C221" s="228"/>
      <c r="E221" s="228"/>
      <c r="G221" s="228"/>
      <c r="I221" s="228"/>
      <c r="K221" s="228"/>
      <c r="M221" s="228"/>
      <c r="O221" s="228"/>
      <c r="Q221" s="228"/>
      <c r="S221" s="228"/>
      <c r="U221" s="228"/>
      <c r="W221" s="228"/>
    </row>
    <row r="222" spans="1:23" x14ac:dyDescent="0.35">
      <c r="A222" s="228"/>
      <c r="C222" s="228"/>
      <c r="E222" s="228"/>
      <c r="G222" s="228"/>
      <c r="I222" s="228"/>
      <c r="K222" s="228"/>
      <c r="M222" s="228"/>
      <c r="O222" s="228"/>
      <c r="Q222" s="228"/>
      <c r="S222" s="228"/>
      <c r="U222" s="228"/>
      <c r="W222" s="228"/>
    </row>
    <row r="223" spans="1:23" x14ac:dyDescent="0.35">
      <c r="A223" s="228"/>
      <c r="C223" s="228"/>
      <c r="E223" s="228"/>
      <c r="G223" s="228"/>
      <c r="I223" s="228"/>
      <c r="K223" s="228"/>
      <c r="M223" s="228"/>
      <c r="O223" s="228"/>
      <c r="Q223" s="228"/>
      <c r="S223" s="228"/>
      <c r="U223" s="228"/>
      <c r="W223" s="228"/>
    </row>
    <row r="224" spans="1:23" x14ac:dyDescent="0.35">
      <c r="A224" s="228"/>
      <c r="C224" s="228"/>
      <c r="E224" s="228"/>
      <c r="G224" s="228"/>
      <c r="I224" s="228"/>
      <c r="K224" s="228"/>
      <c r="M224" s="228"/>
      <c r="O224" s="228"/>
      <c r="Q224" s="228"/>
      <c r="S224" s="228"/>
      <c r="U224" s="228"/>
      <c r="W224" s="228"/>
    </row>
    <row r="225" spans="1:23" x14ac:dyDescent="0.35">
      <c r="A225" s="228"/>
      <c r="C225" s="228"/>
      <c r="E225" s="228"/>
      <c r="G225" s="228"/>
      <c r="I225" s="228"/>
      <c r="K225" s="228"/>
      <c r="M225" s="228"/>
      <c r="O225" s="228"/>
      <c r="Q225" s="228"/>
      <c r="S225" s="228"/>
      <c r="U225" s="228"/>
      <c r="W225" s="228"/>
    </row>
    <row r="226" spans="1:23" x14ac:dyDescent="0.35">
      <c r="A226" s="228"/>
      <c r="C226" s="228"/>
      <c r="E226" s="228"/>
      <c r="G226" s="228"/>
      <c r="I226" s="228"/>
      <c r="K226" s="228"/>
      <c r="M226" s="228"/>
      <c r="O226" s="228"/>
      <c r="Q226" s="228"/>
      <c r="S226" s="228"/>
      <c r="U226" s="228"/>
      <c r="W226" s="228"/>
    </row>
    <row r="227" spans="1:23" x14ac:dyDescent="0.35">
      <c r="A227" s="228"/>
      <c r="C227" s="228"/>
      <c r="E227" s="228"/>
      <c r="G227" s="228"/>
      <c r="I227" s="228"/>
      <c r="K227" s="228"/>
      <c r="M227" s="228"/>
      <c r="O227" s="228"/>
      <c r="Q227" s="228"/>
      <c r="S227" s="228"/>
      <c r="U227" s="228"/>
      <c r="W227" s="228"/>
    </row>
    <row r="228" spans="1:23" x14ac:dyDescent="0.35">
      <c r="A228" s="228"/>
      <c r="C228" s="228"/>
      <c r="E228" s="228"/>
      <c r="G228" s="228"/>
      <c r="I228" s="228"/>
      <c r="K228" s="228"/>
      <c r="M228" s="228"/>
      <c r="O228" s="228"/>
      <c r="Q228" s="228"/>
      <c r="S228" s="228"/>
      <c r="U228" s="228"/>
      <c r="W228" s="228"/>
    </row>
    <row r="229" spans="1:23" x14ac:dyDescent="0.35">
      <c r="A229" s="228"/>
      <c r="C229" s="228"/>
      <c r="E229" s="228"/>
      <c r="G229" s="228"/>
      <c r="I229" s="228"/>
      <c r="K229" s="228"/>
      <c r="M229" s="228"/>
      <c r="O229" s="228"/>
      <c r="Q229" s="228"/>
      <c r="S229" s="228"/>
      <c r="U229" s="228"/>
      <c r="W229" s="228"/>
    </row>
    <row r="230" spans="1:23" x14ac:dyDescent="0.35">
      <c r="A230" s="228"/>
      <c r="C230" s="228"/>
      <c r="E230" s="228"/>
      <c r="G230" s="228"/>
      <c r="I230" s="228"/>
      <c r="K230" s="228"/>
      <c r="M230" s="228"/>
      <c r="O230" s="228"/>
      <c r="Q230" s="228"/>
      <c r="S230" s="228"/>
      <c r="U230" s="228"/>
      <c r="W230" s="228"/>
    </row>
    <row r="231" spans="1:23" x14ac:dyDescent="0.35">
      <c r="A231" s="228"/>
      <c r="C231" s="228"/>
      <c r="E231" s="228"/>
      <c r="G231" s="228"/>
      <c r="I231" s="228"/>
      <c r="K231" s="228"/>
      <c r="M231" s="228"/>
      <c r="O231" s="228"/>
      <c r="Q231" s="228"/>
      <c r="S231" s="228"/>
      <c r="U231" s="228"/>
      <c r="W231" s="228"/>
    </row>
    <row r="232" spans="1:23" x14ac:dyDescent="0.35">
      <c r="A232" s="228"/>
      <c r="C232" s="228"/>
      <c r="E232" s="228"/>
      <c r="G232" s="228"/>
      <c r="I232" s="228"/>
      <c r="K232" s="228"/>
      <c r="M232" s="228"/>
      <c r="O232" s="228"/>
      <c r="Q232" s="228"/>
      <c r="S232" s="228"/>
      <c r="U232" s="228"/>
      <c r="W232" s="228"/>
    </row>
    <row r="233" spans="1:23" x14ac:dyDescent="0.35">
      <c r="A233" s="228"/>
      <c r="C233" s="228"/>
      <c r="E233" s="228"/>
      <c r="G233" s="228"/>
      <c r="I233" s="228"/>
      <c r="K233" s="228"/>
      <c r="M233" s="228"/>
      <c r="O233" s="228"/>
      <c r="Q233" s="228"/>
      <c r="S233" s="228"/>
      <c r="U233" s="228"/>
      <c r="W233" s="228"/>
    </row>
    <row r="234" spans="1:23" x14ac:dyDescent="0.35">
      <c r="A234" s="228"/>
      <c r="C234" s="228"/>
      <c r="E234" s="228"/>
      <c r="G234" s="228"/>
      <c r="I234" s="228"/>
      <c r="K234" s="228"/>
      <c r="M234" s="228"/>
      <c r="O234" s="228"/>
      <c r="Q234" s="228"/>
      <c r="S234" s="228"/>
      <c r="U234" s="228"/>
      <c r="W234" s="228"/>
    </row>
    <row r="235" spans="1:23" x14ac:dyDescent="0.35">
      <c r="A235" s="228"/>
      <c r="C235" s="228"/>
      <c r="E235" s="228"/>
      <c r="G235" s="228"/>
      <c r="I235" s="228"/>
      <c r="K235" s="228"/>
      <c r="M235" s="228"/>
      <c r="O235" s="228"/>
      <c r="Q235" s="228"/>
      <c r="S235" s="228"/>
      <c r="U235" s="228"/>
      <c r="W235" s="228"/>
    </row>
    <row r="236" spans="1:23" x14ac:dyDescent="0.35">
      <c r="A236" s="228"/>
      <c r="C236" s="228"/>
      <c r="E236" s="228"/>
      <c r="G236" s="228"/>
      <c r="I236" s="228"/>
      <c r="K236" s="228"/>
      <c r="M236" s="228"/>
      <c r="O236" s="228"/>
      <c r="Q236" s="228"/>
      <c r="S236" s="228"/>
      <c r="U236" s="228"/>
      <c r="W236" s="228"/>
    </row>
    <row r="237" spans="1:23" x14ac:dyDescent="0.35">
      <c r="A237" s="228"/>
      <c r="C237" s="228"/>
      <c r="E237" s="228"/>
      <c r="G237" s="228"/>
      <c r="I237" s="228"/>
      <c r="K237" s="228"/>
      <c r="M237" s="228"/>
      <c r="O237" s="228"/>
      <c r="Q237" s="228"/>
      <c r="S237" s="228"/>
      <c r="U237" s="228"/>
      <c r="W237" s="228"/>
    </row>
    <row r="238" spans="1:23" x14ac:dyDescent="0.35">
      <c r="A238" s="228"/>
      <c r="C238" s="228"/>
      <c r="E238" s="228"/>
      <c r="G238" s="228"/>
      <c r="I238" s="228"/>
      <c r="K238" s="228"/>
      <c r="M238" s="228"/>
      <c r="O238" s="228"/>
      <c r="Q238" s="228"/>
      <c r="S238" s="228"/>
      <c r="U238" s="228"/>
      <c r="W238" s="228"/>
    </row>
    <row r="239" spans="1:23" x14ac:dyDescent="0.35">
      <c r="A239" s="228"/>
      <c r="C239" s="228"/>
      <c r="E239" s="228"/>
      <c r="G239" s="228"/>
      <c r="I239" s="228"/>
      <c r="K239" s="228"/>
      <c r="M239" s="228"/>
      <c r="O239" s="228"/>
      <c r="Q239" s="228"/>
      <c r="S239" s="228"/>
      <c r="U239" s="228"/>
      <c r="W239" s="228"/>
    </row>
    <row r="240" spans="1:23" x14ac:dyDescent="0.35">
      <c r="A240" s="228"/>
      <c r="C240" s="228"/>
      <c r="E240" s="228"/>
      <c r="G240" s="228"/>
      <c r="I240" s="228"/>
      <c r="K240" s="228"/>
      <c r="M240" s="228"/>
      <c r="O240" s="228"/>
      <c r="Q240" s="228"/>
      <c r="S240" s="228"/>
      <c r="U240" s="228"/>
      <c r="W240" s="228"/>
    </row>
    <row r="241" spans="1:23" x14ac:dyDescent="0.35">
      <c r="A241" s="228"/>
      <c r="C241" s="228"/>
      <c r="E241" s="228"/>
      <c r="G241" s="228"/>
      <c r="I241" s="228"/>
      <c r="K241" s="228"/>
      <c r="M241" s="228"/>
      <c r="O241" s="228"/>
      <c r="Q241" s="228"/>
      <c r="S241" s="228"/>
      <c r="U241" s="228"/>
      <c r="W241" s="228"/>
    </row>
    <row r="242" spans="1:23" x14ac:dyDescent="0.35">
      <c r="A242" s="228"/>
      <c r="C242" s="228"/>
      <c r="E242" s="228"/>
      <c r="G242" s="228"/>
      <c r="I242" s="228"/>
      <c r="K242" s="228"/>
      <c r="M242" s="228"/>
      <c r="O242" s="228"/>
      <c r="Q242" s="228"/>
      <c r="S242" s="228"/>
      <c r="U242" s="228"/>
      <c r="W242" s="228"/>
    </row>
    <row r="243" spans="1:23" x14ac:dyDescent="0.35">
      <c r="A243" s="228"/>
      <c r="C243" s="228"/>
      <c r="E243" s="228"/>
      <c r="G243" s="228"/>
      <c r="I243" s="228"/>
      <c r="K243" s="228"/>
      <c r="M243" s="228"/>
      <c r="O243" s="228"/>
      <c r="Q243" s="228"/>
      <c r="S243" s="228"/>
      <c r="U243" s="228"/>
      <c r="W243" s="228"/>
    </row>
    <row r="244" spans="1:23" x14ac:dyDescent="0.35">
      <c r="A244" s="228"/>
      <c r="C244" s="228"/>
      <c r="E244" s="228"/>
      <c r="G244" s="228"/>
      <c r="I244" s="228"/>
      <c r="K244" s="228"/>
      <c r="M244" s="228"/>
      <c r="O244" s="228"/>
      <c r="Q244" s="228"/>
      <c r="S244" s="228"/>
      <c r="U244" s="228"/>
      <c r="W244" s="228"/>
    </row>
    <row r="245" spans="1:23" x14ac:dyDescent="0.35">
      <c r="A245" s="228"/>
      <c r="C245" s="228"/>
      <c r="E245" s="228"/>
      <c r="G245" s="228"/>
      <c r="I245" s="228"/>
      <c r="K245" s="228"/>
      <c r="M245" s="228"/>
      <c r="O245" s="228"/>
      <c r="Q245" s="228"/>
      <c r="S245" s="228"/>
      <c r="U245" s="228"/>
      <c r="W245" s="228"/>
    </row>
    <row r="246" spans="1:23" x14ac:dyDescent="0.35">
      <c r="A246" s="228"/>
      <c r="C246" s="228"/>
      <c r="E246" s="228"/>
      <c r="G246" s="228"/>
      <c r="I246" s="228"/>
      <c r="K246" s="228"/>
      <c r="M246" s="228"/>
      <c r="O246" s="228"/>
      <c r="Q246" s="228"/>
      <c r="S246" s="228"/>
      <c r="U246" s="228"/>
      <c r="W246" s="228"/>
    </row>
    <row r="247" spans="1:23" x14ac:dyDescent="0.35">
      <c r="A247" s="228"/>
      <c r="C247" s="228"/>
      <c r="E247" s="228"/>
      <c r="G247" s="228"/>
      <c r="I247" s="228"/>
      <c r="K247" s="228"/>
      <c r="M247" s="228"/>
      <c r="O247" s="228"/>
      <c r="Q247" s="228"/>
      <c r="S247" s="228"/>
      <c r="U247" s="228"/>
      <c r="W247" s="228"/>
    </row>
    <row r="248" spans="1:23" x14ac:dyDescent="0.35">
      <c r="A248" s="228"/>
      <c r="C248" s="228"/>
      <c r="E248" s="228"/>
      <c r="G248" s="228"/>
      <c r="I248" s="228"/>
      <c r="K248" s="228"/>
      <c r="M248" s="228"/>
      <c r="O248" s="228"/>
      <c r="Q248" s="228"/>
      <c r="S248" s="228"/>
      <c r="U248" s="228"/>
      <c r="W248" s="228"/>
    </row>
    <row r="249" spans="1:23" x14ac:dyDescent="0.35">
      <c r="A249" s="228"/>
      <c r="C249" s="228"/>
      <c r="E249" s="228"/>
      <c r="G249" s="228"/>
      <c r="I249" s="228"/>
      <c r="K249" s="228"/>
      <c r="M249" s="228"/>
      <c r="O249" s="228"/>
      <c r="Q249" s="228"/>
      <c r="S249" s="228"/>
      <c r="U249" s="228"/>
      <c r="W249" s="228"/>
    </row>
    <row r="250" spans="1:23" x14ac:dyDescent="0.35">
      <c r="A250" s="228"/>
      <c r="C250" s="228"/>
      <c r="E250" s="228"/>
      <c r="G250" s="228"/>
      <c r="I250" s="228"/>
      <c r="K250" s="228"/>
      <c r="M250" s="228"/>
      <c r="O250" s="228"/>
      <c r="Q250" s="228"/>
      <c r="S250" s="228"/>
      <c r="U250" s="228"/>
      <c r="W250" s="228"/>
    </row>
    <row r="251" spans="1:23" x14ac:dyDescent="0.35">
      <c r="A251" s="228"/>
      <c r="C251" s="228"/>
      <c r="E251" s="228"/>
      <c r="G251" s="228"/>
      <c r="I251" s="228"/>
      <c r="K251" s="228"/>
      <c r="M251" s="228"/>
      <c r="O251" s="228"/>
      <c r="Q251" s="228"/>
      <c r="S251" s="228"/>
      <c r="U251" s="228"/>
      <c r="W251" s="228"/>
    </row>
    <row r="252" spans="1:23" x14ac:dyDescent="0.35">
      <c r="A252" s="228"/>
      <c r="C252" s="228"/>
      <c r="E252" s="228"/>
      <c r="G252" s="228"/>
      <c r="I252" s="228"/>
      <c r="K252" s="228"/>
      <c r="M252" s="228"/>
      <c r="O252" s="228"/>
      <c r="Q252" s="228"/>
      <c r="S252" s="228"/>
      <c r="U252" s="228"/>
      <c r="W252" s="228"/>
    </row>
    <row r="253" spans="1:23" x14ac:dyDescent="0.35">
      <c r="A253" s="228"/>
      <c r="C253" s="228"/>
      <c r="E253" s="228"/>
      <c r="G253" s="228"/>
      <c r="I253" s="228"/>
      <c r="K253" s="228"/>
      <c r="M253" s="228"/>
      <c r="O253" s="228"/>
      <c r="Q253" s="228"/>
      <c r="S253" s="228"/>
      <c r="U253" s="228"/>
      <c r="W253" s="228"/>
    </row>
    <row r="254" spans="1:23" x14ac:dyDescent="0.35">
      <c r="A254" s="228"/>
      <c r="C254" s="228"/>
      <c r="E254" s="228"/>
      <c r="G254" s="228"/>
      <c r="I254" s="228"/>
      <c r="K254" s="228"/>
      <c r="M254" s="228"/>
      <c r="O254" s="228"/>
      <c r="Q254" s="228"/>
      <c r="S254" s="228"/>
      <c r="U254" s="228"/>
      <c r="W254" s="228"/>
    </row>
    <row r="255" spans="1:23" x14ac:dyDescent="0.35">
      <c r="A255" s="228"/>
      <c r="C255" s="228"/>
      <c r="E255" s="228"/>
      <c r="G255" s="228"/>
      <c r="I255" s="228"/>
      <c r="K255" s="228"/>
      <c r="M255" s="228"/>
      <c r="O255" s="228"/>
      <c r="Q255" s="228"/>
      <c r="S255" s="228"/>
      <c r="U255" s="228"/>
      <c r="W255" s="228"/>
    </row>
    <row r="256" spans="1:23" x14ac:dyDescent="0.35">
      <c r="A256" s="228"/>
      <c r="C256" s="228"/>
      <c r="E256" s="228"/>
      <c r="G256" s="228"/>
      <c r="I256" s="228"/>
      <c r="K256" s="228"/>
      <c r="M256" s="228"/>
      <c r="O256" s="228"/>
      <c r="Q256" s="228"/>
      <c r="S256" s="228"/>
      <c r="U256" s="228"/>
      <c r="W256" s="228"/>
    </row>
    <row r="257" spans="1:23" x14ac:dyDescent="0.35">
      <c r="A257" s="228"/>
      <c r="C257" s="228"/>
      <c r="E257" s="228"/>
      <c r="G257" s="228"/>
      <c r="I257" s="228"/>
      <c r="K257" s="228"/>
      <c r="M257" s="228"/>
      <c r="O257" s="228"/>
      <c r="Q257" s="228"/>
      <c r="S257" s="228"/>
      <c r="U257" s="228"/>
      <c r="W257" s="228"/>
    </row>
    <row r="258" spans="1:23" x14ac:dyDescent="0.35">
      <c r="A258" s="228"/>
      <c r="C258" s="228"/>
      <c r="E258" s="228"/>
      <c r="G258" s="228"/>
      <c r="I258" s="228"/>
      <c r="K258" s="228"/>
      <c r="M258" s="228"/>
      <c r="O258" s="228"/>
      <c r="Q258" s="228"/>
      <c r="S258" s="228"/>
      <c r="U258" s="228"/>
      <c r="W258" s="228"/>
    </row>
    <row r="259" spans="1:23" x14ac:dyDescent="0.35">
      <c r="A259" s="228"/>
      <c r="C259" s="228"/>
      <c r="E259" s="228"/>
      <c r="G259" s="228"/>
      <c r="I259" s="228"/>
      <c r="K259" s="228"/>
      <c r="M259" s="228"/>
      <c r="O259" s="228"/>
      <c r="Q259" s="228"/>
      <c r="S259" s="228"/>
      <c r="U259" s="228"/>
      <c r="W259" s="228"/>
    </row>
    <row r="260" spans="1:23" x14ac:dyDescent="0.35">
      <c r="A260" s="228"/>
      <c r="C260" s="228"/>
      <c r="E260" s="228"/>
      <c r="G260" s="228"/>
      <c r="I260" s="228"/>
      <c r="K260" s="228"/>
      <c r="M260" s="228"/>
      <c r="O260" s="228"/>
      <c r="Q260" s="228"/>
      <c r="S260" s="228"/>
      <c r="U260" s="228"/>
      <c r="W260" s="228"/>
    </row>
    <row r="261" spans="1:23" x14ac:dyDescent="0.35">
      <c r="A261" s="228"/>
      <c r="C261" s="228"/>
      <c r="E261" s="228"/>
      <c r="G261" s="228"/>
      <c r="I261" s="228"/>
      <c r="K261" s="228"/>
      <c r="M261" s="228"/>
      <c r="O261" s="228"/>
      <c r="Q261" s="228"/>
      <c r="S261" s="228"/>
      <c r="U261" s="228"/>
      <c r="W261" s="228"/>
    </row>
    <row r="262" spans="1:23" x14ac:dyDescent="0.35">
      <c r="A262" s="228"/>
      <c r="C262" s="228"/>
      <c r="E262" s="228"/>
      <c r="G262" s="228"/>
      <c r="I262" s="228"/>
      <c r="K262" s="228"/>
      <c r="M262" s="228"/>
      <c r="O262" s="228"/>
      <c r="Q262" s="228"/>
      <c r="S262" s="228"/>
      <c r="U262" s="228"/>
      <c r="W262" s="228"/>
    </row>
    <row r="263" spans="1:23" x14ac:dyDescent="0.35">
      <c r="A263" s="228"/>
      <c r="C263" s="228"/>
      <c r="E263" s="228"/>
      <c r="G263" s="228"/>
      <c r="I263" s="228"/>
      <c r="K263" s="228"/>
      <c r="M263" s="228"/>
      <c r="O263" s="228"/>
      <c r="Q263" s="228"/>
      <c r="S263" s="228"/>
      <c r="U263" s="228"/>
      <c r="W263" s="228"/>
    </row>
    <row r="264" spans="1:23" x14ac:dyDescent="0.35">
      <c r="A264" s="228"/>
      <c r="C264" s="228"/>
      <c r="E264" s="228"/>
      <c r="G264" s="228"/>
      <c r="I264" s="228"/>
      <c r="K264" s="228"/>
      <c r="M264" s="228"/>
      <c r="O264" s="228"/>
      <c r="Q264" s="228"/>
      <c r="S264" s="228"/>
      <c r="U264" s="228"/>
      <c r="W264" s="228"/>
    </row>
    <row r="265" spans="1:23" x14ac:dyDescent="0.35">
      <c r="A265" s="228"/>
      <c r="C265" s="228"/>
      <c r="E265" s="228"/>
      <c r="G265" s="228"/>
      <c r="I265" s="228"/>
      <c r="K265" s="228"/>
      <c r="M265" s="228"/>
      <c r="O265" s="228"/>
      <c r="Q265" s="228"/>
      <c r="S265" s="228"/>
      <c r="U265" s="228"/>
      <c r="W265" s="228"/>
    </row>
    <row r="266" spans="1:23" x14ac:dyDescent="0.35">
      <c r="A266" s="228"/>
      <c r="C266" s="228"/>
      <c r="E266" s="228"/>
      <c r="G266" s="228"/>
      <c r="I266" s="228"/>
      <c r="K266" s="228"/>
      <c r="M266" s="228"/>
      <c r="O266" s="228"/>
      <c r="Q266" s="228"/>
      <c r="S266" s="228"/>
      <c r="U266" s="228"/>
      <c r="W266" s="228"/>
    </row>
    <row r="267" spans="1:23" x14ac:dyDescent="0.35">
      <c r="A267" s="228"/>
      <c r="C267" s="228"/>
      <c r="E267" s="228"/>
      <c r="G267" s="228"/>
      <c r="I267" s="228"/>
      <c r="K267" s="228"/>
      <c r="M267" s="228"/>
      <c r="O267" s="228"/>
      <c r="Q267" s="228"/>
      <c r="S267" s="228"/>
      <c r="U267" s="228"/>
      <c r="W267" s="228"/>
    </row>
    <row r="268" spans="1:23" x14ac:dyDescent="0.35">
      <c r="A268" s="228"/>
      <c r="C268" s="228"/>
      <c r="E268" s="228"/>
      <c r="G268" s="228"/>
      <c r="I268" s="228"/>
      <c r="K268" s="228"/>
      <c r="M268" s="228"/>
      <c r="O268" s="228"/>
      <c r="Q268" s="228"/>
      <c r="S268" s="228"/>
      <c r="U268" s="228"/>
      <c r="W268" s="228"/>
    </row>
    <row r="269" spans="1:23" x14ac:dyDescent="0.35">
      <c r="A269" s="228"/>
      <c r="C269" s="228"/>
      <c r="E269" s="228"/>
      <c r="G269" s="228"/>
      <c r="I269" s="228"/>
      <c r="K269" s="228"/>
      <c r="M269" s="228"/>
      <c r="O269" s="228"/>
      <c r="Q269" s="228"/>
      <c r="S269" s="228"/>
      <c r="U269" s="228"/>
      <c r="W269" s="228"/>
    </row>
    <row r="270" spans="1:23" x14ac:dyDescent="0.35">
      <c r="A270" s="228"/>
      <c r="C270" s="228"/>
      <c r="E270" s="228"/>
      <c r="G270" s="228"/>
      <c r="I270" s="228"/>
      <c r="K270" s="228"/>
      <c r="M270" s="228"/>
      <c r="O270" s="228"/>
      <c r="Q270" s="228"/>
      <c r="S270" s="228"/>
      <c r="U270" s="228"/>
      <c r="W270" s="228"/>
    </row>
    <row r="271" spans="1:23" x14ac:dyDescent="0.35">
      <c r="A271" s="228"/>
      <c r="C271" s="228"/>
      <c r="E271" s="228"/>
      <c r="G271" s="228"/>
      <c r="I271" s="228"/>
      <c r="K271" s="228"/>
      <c r="M271" s="228"/>
      <c r="O271" s="228"/>
      <c r="Q271" s="228"/>
      <c r="S271" s="228"/>
      <c r="U271" s="228"/>
      <c r="W271" s="228"/>
    </row>
    <row r="272" spans="1:23" x14ac:dyDescent="0.35">
      <c r="A272" s="228"/>
      <c r="C272" s="228"/>
      <c r="E272" s="228"/>
      <c r="G272" s="228"/>
      <c r="I272" s="228"/>
      <c r="K272" s="228"/>
      <c r="M272" s="228"/>
      <c r="O272" s="228"/>
      <c r="Q272" s="228"/>
      <c r="S272" s="228"/>
      <c r="U272" s="228"/>
      <c r="W272" s="228"/>
    </row>
    <row r="273" spans="1:23" x14ac:dyDescent="0.35">
      <c r="A273" s="228"/>
      <c r="C273" s="228"/>
      <c r="E273" s="228"/>
      <c r="G273" s="228"/>
      <c r="I273" s="228"/>
      <c r="K273" s="228"/>
      <c r="M273" s="228"/>
      <c r="O273" s="228"/>
      <c r="Q273" s="228"/>
      <c r="S273" s="228"/>
      <c r="U273" s="228"/>
      <c r="W273" s="228"/>
    </row>
    <row r="274" spans="1:23" x14ac:dyDescent="0.35">
      <c r="A274" s="228"/>
      <c r="C274" s="228"/>
      <c r="E274" s="228"/>
      <c r="G274" s="228"/>
      <c r="I274" s="228"/>
      <c r="K274" s="228"/>
      <c r="M274" s="228"/>
      <c r="O274" s="228"/>
      <c r="Q274" s="228"/>
      <c r="S274" s="228"/>
      <c r="U274" s="228"/>
      <c r="W274" s="228"/>
    </row>
    <row r="275" spans="1:23" x14ac:dyDescent="0.35">
      <c r="A275" s="228"/>
      <c r="C275" s="228"/>
      <c r="E275" s="228"/>
      <c r="G275" s="228"/>
      <c r="I275" s="228"/>
      <c r="K275" s="228"/>
      <c r="M275" s="228"/>
      <c r="O275" s="228"/>
      <c r="Q275" s="228"/>
      <c r="S275" s="228"/>
      <c r="U275" s="228"/>
      <c r="W275" s="228"/>
    </row>
    <row r="276" spans="1:23" x14ac:dyDescent="0.35">
      <c r="A276" s="228"/>
      <c r="C276" s="228"/>
      <c r="E276" s="228"/>
      <c r="G276" s="228"/>
      <c r="I276" s="228"/>
      <c r="K276" s="228"/>
      <c r="M276" s="228"/>
      <c r="O276" s="228"/>
      <c r="Q276" s="228"/>
      <c r="S276" s="228"/>
      <c r="U276" s="228"/>
      <c r="W276" s="228"/>
    </row>
    <row r="277" spans="1:23" x14ac:dyDescent="0.35">
      <c r="A277" s="228"/>
      <c r="C277" s="228"/>
      <c r="E277" s="228"/>
      <c r="G277" s="228"/>
      <c r="I277" s="228"/>
      <c r="K277" s="228"/>
      <c r="M277" s="228"/>
      <c r="O277" s="228"/>
      <c r="Q277" s="228"/>
      <c r="S277" s="228"/>
      <c r="U277" s="228"/>
      <c r="W277" s="228"/>
    </row>
    <row r="278" spans="1:23" x14ac:dyDescent="0.35">
      <c r="A278" s="228"/>
      <c r="C278" s="228"/>
      <c r="E278" s="228"/>
      <c r="G278" s="228"/>
      <c r="I278" s="228"/>
      <c r="K278" s="228"/>
      <c r="M278" s="228"/>
      <c r="O278" s="228"/>
      <c r="Q278" s="228"/>
      <c r="S278" s="228"/>
      <c r="U278" s="228"/>
      <c r="W278" s="228"/>
    </row>
    <row r="279" spans="1:23" x14ac:dyDescent="0.35">
      <c r="A279" s="228"/>
      <c r="C279" s="228"/>
      <c r="E279" s="228"/>
      <c r="G279" s="228"/>
      <c r="I279" s="228"/>
      <c r="K279" s="228"/>
      <c r="M279" s="228"/>
      <c r="O279" s="228"/>
      <c r="Q279" s="228"/>
      <c r="S279" s="228"/>
      <c r="U279" s="228"/>
      <c r="W279" s="228"/>
    </row>
    <row r="280" spans="1:23" x14ac:dyDescent="0.35">
      <c r="A280" s="228"/>
      <c r="C280" s="228"/>
      <c r="E280" s="228"/>
      <c r="G280" s="228"/>
      <c r="I280" s="228"/>
      <c r="K280" s="228"/>
      <c r="M280" s="228"/>
      <c r="O280" s="228"/>
      <c r="Q280" s="228"/>
      <c r="S280" s="228"/>
      <c r="U280" s="228"/>
      <c r="W280" s="228"/>
    </row>
    <row r="281" spans="1:23" x14ac:dyDescent="0.35">
      <c r="A281" s="228"/>
      <c r="C281" s="228"/>
      <c r="E281" s="228"/>
      <c r="G281" s="228"/>
      <c r="I281" s="228"/>
      <c r="K281" s="228"/>
      <c r="M281" s="228"/>
      <c r="O281" s="228"/>
      <c r="Q281" s="228"/>
      <c r="S281" s="228"/>
      <c r="U281" s="228"/>
      <c r="W281" s="228"/>
    </row>
    <row r="282" spans="1:23" x14ac:dyDescent="0.35">
      <c r="A282" s="228"/>
      <c r="C282" s="228"/>
      <c r="E282" s="228"/>
      <c r="G282" s="228"/>
      <c r="I282" s="228"/>
      <c r="K282" s="228"/>
      <c r="M282" s="228"/>
      <c r="O282" s="228"/>
      <c r="Q282" s="228"/>
      <c r="S282" s="228"/>
      <c r="U282" s="228"/>
      <c r="W282" s="228"/>
    </row>
    <row r="283" spans="1:23" x14ac:dyDescent="0.35">
      <c r="A283" s="228"/>
      <c r="C283" s="228"/>
      <c r="E283" s="228"/>
      <c r="G283" s="228"/>
      <c r="I283" s="228"/>
      <c r="K283" s="228"/>
      <c r="M283" s="228"/>
      <c r="O283" s="228"/>
      <c r="Q283" s="228"/>
      <c r="S283" s="228"/>
      <c r="U283" s="228"/>
      <c r="W283" s="228"/>
    </row>
    <row r="284" spans="1:23" x14ac:dyDescent="0.35">
      <c r="A284" s="228"/>
      <c r="C284" s="228"/>
      <c r="E284" s="228"/>
      <c r="G284" s="228"/>
      <c r="I284" s="228"/>
      <c r="K284" s="228"/>
      <c r="M284" s="228"/>
      <c r="O284" s="228"/>
      <c r="Q284" s="228"/>
      <c r="S284" s="228"/>
      <c r="U284" s="228"/>
      <c r="W284" s="228"/>
    </row>
    <row r="285" spans="1:23" x14ac:dyDescent="0.35">
      <c r="A285" s="228"/>
      <c r="C285" s="228"/>
      <c r="E285" s="228"/>
      <c r="G285" s="228"/>
      <c r="I285" s="228"/>
      <c r="K285" s="228"/>
      <c r="M285" s="228"/>
      <c r="O285" s="228"/>
      <c r="Q285" s="228"/>
      <c r="S285" s="228"/>
      <c r="U285" s="228"/>
      <c r="W285" s="228"/>
    </row>
    <row r="286" spans="1:23" x14ac:dyDescent="0.35">
      <c r="A286" s="228"/>
      <c r="C286" s="228"/>
      <c r="E286" s="228"/>
      <c r="G286" s="228"/>
      <c r="I286" s="228"/>
      <c r="K286" s="228"/>
      <c r="M286" s="228"/>
      <c r="O286" s="228"/>
      <c r="Q286" s="228"/>
      <c r="S286" s="228"/>
      <c r="U286" s="228"/>
      <c r="W286" s="228"/>
    </row>
    <row r="287" spans="1:23" x14ac:dyDescent="0.35">
      <c r="A287" s="228"/>
      <c r="C287" s="228"/>
      <c r="E287" s="228"/>
      <c r="G287" s="228"/>
      <c r="I287" s="228"/>
      <c r="K287" s="228"/>
      <c r="M287" s="228"/>
      <c r="O287" s="228"/>
      <c r="Q287" s="228"/>
      <c r="S287" s="228"/>
      <c r="U287" s="228"/>
      <c r="W287" s="228"/>
    </row>
    <row r="288" spans="1:23" x14ac:dyDescent="0.35">
      <c r="A288" s="228"/>
      <c r="C288" s="228"/>
      <c r="E288" s="228"/>
      <c r="G288" s="228"/>
      <c r="I288" s="228"/>
      <c r="K288" s="228"/>
      <c r="M288" s="228"/>
      <c r="O288" s="228"/>
      <c r="Q288" s="228"/>
      <c r="S288" s="228"/>
      <c r="U288" s="228"/>
      <c r="W288" s="228"/>
    </row>
    <row r="289" spans="1:23" x14ac:dyDescent="0.35">
      <c r="A289" s="228"/>
      <c r="C289" s="228"/>
      <c r="E289" s="228"/>
      <c r="G289" s="228"/>
      <c r="I289" s="228"/>
      <c r="K289" s="228"/>
      <c r="M289" s="228"/>
      <c r="O289" s="228"/>
      <c r="Q289" s="228"/>
      <c r="S289" s="228"/>
      <c r="U289" s="228"/>
      <c r="W289" s="228"/>
    </row>
    <row r="290" spans="1:23" x14ac:dyDescent="0.35">
      <c r="A290" s="228"/>
      <c r="C290" s="228"/>
      <c r="E290" s="228"/>
      <c r="G290" s="228"/>
      <c r="I290" s="228"/>
      <c r="K290" s="228"/>
      <c r="M290" s="228"/>
      <c r="O290" s="228"/>
      <c r="Q290" s="228"/>
      <c r="S290" s="228"/>
      <c r="U290" s="228"/>
      <c r="W290" s="228"/>
    </row>
    <row r="291" spans="1:23" x14ac:dyDescent="0.35">
      <c r="A291" s="228"/>
      <c r="C291" s="228"/>
      <c r="E291" s="228"/>
      <c r="G291" s="228"/>
      <c r="I291" s="228"/>
      <c r="K291" s="228"/>
      <c r="M291" s="228"/>
      <c r="O291" s="228"/>
      <c r="Q291" s="228"/>
      <c r="S291" s="228"/>
      <c r="U291" s="228"/>
      <c r="W291" s="228"/>
    </row>
    <row r="292" spans="1:23" x14ac:dyDescent="0.35">
      <c r="A292" s="228"/>
      <c r="C292" s="228"/>
      <c r="E292" s="228"/>
      <c r="G292" s="228"/>
      <c r="I292" s="228"/>
      <c r="K292" s="228"/>
      <c r="M292" s="228"/>
      <c r="O292" s="228"/>
      <c r="Q292" s="228"/>
      <c r="S292" s="228"/>
      <c r="U292" s="228"/>
      <c r="W292" s="228"/>
    </row>
    <row r="293" spans="1:23" x14ac:dyDescent="0.35">
      <c r="A293" s="228"/>
      <c r="C293" s="228"/>
      <c r="E293" s="228"/>
      <c r="G293" s="228"/>
      <c r="I293" s="228"/>
      <c r="K293" s="228"/>
      <c r="M293" s="228"/>
      <c r="O293" s="228"/>
      <c r="Q293" s="228"/>
      <c r="S293" s="228"/>
      <c r="U293" s="228"/>
      <c r="W293" s="228"/>
    </row>
    <row r="294" spans="1:23" x14ac:dyDescent="0.35">
      <c r="A294" s="228"/>
      <c r="C294" s="228"/>
      <c r="E294" s="228"/>
      <c r="G294" s="228"/>
      <c r="I294" s="228"/>
      <c r="K294" s="228"/>
      <c r="M294" s="228"/>
      <c r="O294" s="228"/>
      <c r="Q294" s="228"/>
      <c r="S294" s="228"/>
      <c r="U294" s="228"/>
      <c r="W294" s="228"/>
    </row>
    <row r="295" spans="1:23" x14ac:dyDescent="0.35">
      <c r="A295" s="228"/>
      <c r="C295" s="228"/>
      <c r="E295" s="228"/>
      <c r="G295" s="228"/>
      <c r="I295" s="228"/>
      <c r="K295" s="228"/>
      <c r="M295" s="228"/>
      <c r="O295" s="228"/>
      <c r="Q295" s="228"/>
      <c r="S295" s="228"/>
      <c r="U295" s="228"/>
      <c r="W295" s="228"/>
    </row>
    <row r="296" spans="1:23" x14ac:dyDescent="0.35">
      <c r="A296" s="228"/>
      <c r="C296" s="228"/>
      <c r="E296" s="228"/>
      <c r="G296" s="228"/>
      <c r="I296" s="228"/>
      <c r="K296" s="228"/>
      <c r="M296" s="228"/>
      <c r="O296" s="228"/>
      <c r="Q296" s="228"/>
      <c r="S296" s="228"/>
      <c r="U296" s="228"/>
      <c r="W296" s="228"/>
    </row>
    <row r="297" spans="1:23" x14ac:dyDescent="0.35">
      <c r="A297" s="228"/>
      <c r="C297" s="228"/>
      <c r="E297" s="228"/>
      <c r="G297" s="228"/>
      <c r="I297" s="228"/>
      <c r="K297" s="228"/>
      <c r="M297" s="228"/>
      <c r="O297" s="228"/>
      <c r="Q297" s="228"/>
      <c r="S297" s="228"/>
      <c r="U297" s="228"/>
      <c r="W297" s="228"/>
    </row>
    <row r="298" spans="1:23" x14ac:dyDescent="0.35">
      <c r="A298" s="228"/>
      <c r="C298" s="228"/>
      <c r="E298" s="228"/>
      <c r="G298" s="228"/>
      <c r="I298" s="228"/>
      <c r="K298" s="228"/>
      <c r="M298" s="228"/>
      <c r="O298" s="228"/>
      <c r="Q298" s="228"/>
      <c r="S298" s="228"/>
      <c r="U298" s="228"/>
      <c r="W298" s="228"/>
    </row>
    <row r="299" spans="1:23" x14ac:dyDescent="0.35">
      <c r="A299" s="228"/>
      <c r="C299" s="228"/>
      <c r="E299" s="228"/>
      <c r="G299" s="228"/>
      <c r="I299" s="228"/>
      <c r="K299" s="228"/>
      <c r="M299" s="228"/>
      <c r="O299" s="228"/>
      <c r="Q299" s="228"/>
      <c r="S299" s="228"/>
      <c r="U299" s="228"/>
      <c r="W299" s="228"/>
    </row>
    <row r="300" spans="1:23" x14ac:dyDescent="0.35">
      <c r="A300" s="228"/>
      <c r="C300" s="228"/>
      <c r="E300" s="228"/>
      <c r="G300" s="228"/>
      <c r="I300" s="228"/>
      <c r="K300" s="228"/>
      <c r="M300" s="228"/>
      <c r="O300" s="228"/>
      <c r="Q300" s="228"/>
      <c r="S300" s="228"/>
      <c r="U300" s="228"/>
      <c r="W300" s="228"/>
    </row>
    <row r="301" spans="1:23" x14ac:dyDescent="0.35">
      <c r="A301" s="228"/>
      <c r="C301" s="228"/>
      <c r="E301" s="228"/>
      <c r="G301" s="228"/>
      <c r="I301" s="228"/>
      <c r="K301" s="228"/>
      <c r="M301" s="228"/>
      <c r="O301" s="228"/>
      <c r="Q301" s="228"/>
      <c r="S301" s="228"/>
      <c r="U301" s="228"/>
      <c r="W301" s="228"/>
    </row>
    <row r="302" spans="1:23" x14ac:dyDescent="0.35">
      <c r="A302" s="228"/>
      <c r="C302" s="228"/>
      <c r="E302" s="228"/>
      <c r="G302" s="228"/>
      <c r="I302" s="228"/>
      <c r="K302" s="228"/>
      <c r="M302" s="228"/>
      <c r="O302" s="228"/>
      <c r="Q302" s="228"/>
      <c r="S302" s="228"/>
      <c r="U302" s="228"/>
      <c r="W302" s="228"/>
    </row>
    <row r="303" spans="1:23" x14ac:dyDescent="0.35">
      <c r="A303" s="228"/>
      <c r="C303" s="228"/>
      <c r="E303" s="228"/>
      <c r="G303" s="228"/>
      <c r="I303" s="228"/>
      <c r="K303" s="228"/>
      <c r="M303" s="228"/>
      <c r="O303" s="228"/>
      <c r="Q303" s="228"/>
      <c r="S303" s="228"/>
      <c r="U303" s="228"/>
      <c r="W303" s="228"/>
    </row>
    <row r="304" spans="1:23" x14ac:dyDescent="0.35">
      <c r="A304" s="228"/>
      <c r="C304" s="228"/>
      <c r="E304" s="228"/>
      <c r="G304" s="228"/>
      <c r="I304" s="228"/>
      <c r="K304" s="228"/>
      <c r="M304" s="228"/>
      <c r="O304" s="228"/>
      <c r="Q304" s="228"/>
      <c r="S304" s="228"/>
      <c r="U304" s="228"/>
      <c r="W304" s="228"/>
    </row>
    <row r="305" spans="1:23" x14ac:dyDescent="0.35">
      <c r="A305" s="228"/>
      <c r="C305" s="228"/>
      <c r="E305" s="228"/>
      <c r="G305" s="228"/>
      <c r="I305" s="228"/>
      <c r="K305" s="228"/>
      <c r="M305" s="228"/>
      <c r="O305" s="228"/>
      <c r="Q305" s="228"/>
      <c r="S305" s="228"/>
      <c r="U305" s="228"/>
      <c r="W305" s="228"/>
    </row>
    <row r="306" spans="1:23" x14ac:dyDescent="0.35">
      <c r="A306" s="228"/>
      <c r="C306" s="228"/>
      <c r="E306" s="228"/>
      <c r="G306" s="228"/>
      <c r="I306" s="228"/>
      <c r="K306" s="228"/>
      <c r="M306" s="228"/>
      <c r="O306" s="228"/>
      <c r="Q306" s="228"/>
      <c r="S306" s="228"/>
      <c r="U306" s="228"/>
      <c r="W306" s="228"/>
    </row>
    <row r="307" spans="1:23" x14ac:dyDescent="0.35">
      <c r="A307" s="228"/>
      <c r="C307" s="228"/>
      <c r="E307" s="228"/>
      <c r="G307" s="228"/>
      <c r="I307" s="228"/>
      <c r="K307" s="228"/>
      <c r="M307" s="228"/>
      <c r="O307" s="228"/>
      <c r="Q307" s="228"/>
      <c r="S307" s="228"/>
      <c r="U307" s="228"/>
      <c r="W307" s="228"/>
    </row>
    <row r="308" spans="1:23" x14ac:dyDescent="0.35">
      <c r="A308" s="228"/>
      <c r="C308" s="228"/>
      <c r="E308" s="228"/>
      <c r="G308" s="228"/>
      <c r="I308" s="228"/>
      <c r="K308" s="228"/>
      <c r="M308" s="228"/>
      <c r="O308" s="228"/>
      <c r="Q308" s="228"/>
      <c r="S308" s="228"/>
      <c r="U308" s="228"/>
      <c r="W308" s="228"/>
    </row>
    <row r="309" spans="1:23" x14ac:dyDescent="0.35">
      <c r="A309" s="228"/>
      <c r="C309" s="228"/>
      <c r="E309" s="228"/>
      <c r="G309" s="228"/>
      <c r="I309" s="228"/>
      <c r="K309" s="228"/>
      <c r="M309" s="228"/>
      <c r="O309" s="228"/>
      <c r="Q309" s="228"/>
      <c r="S309" s="228"/>
      <c r="U309" s="228"/>
      <c r="W309" s="228"/>
    </row>
    <row r="310" spans="1:23" x14ac:dyDescent="0.35">
      <c r="A310" s="228"/>
      <c r="C310" s="228"/>
      <c r="E310" s="228"/>
      <c r="G310" s="228"/>
      <c r="I310" s="228"/>
      <c r="K310" s="228"/>
      <c r="M310" s="228"/>
      <c r="O310" s="228"/>
      <c r="Q310" s="228"/>
      <c r="S310" s="228"/>
      <c r="U310" s="228"/>
      <c r="W310" s="228"/>
    </row>
    <row r="311" spans="1:23" x14ac:dyDescent="0.35">
      <c r="A311" s="228"/>
      <c r="C311" s="228"/>
      <c r="E311" s="228"/>
      <c r="G311" s="228"/>
      <c r="I311" s="228"/>
      <c r="K311" s="228"/>
      <c r="M311" s="228"/>
      <c r="O311" s="228"/>
      <c r="Q311" s="228"/>
      <c r="S311" s="228"/>
      <c r="U311" s="228"/>
      <c r="W311" s="228"/>
    </row>
    <row r="312" spans="1:23" x14ac:dyDescent="0.35">
      <c r="A312" s="228"/>
      <c r="C312" s="228"/>
      <c r="E312" s="228"/>
      <c r="G312" s="228"/>
      <c r="I312" s="228"/>
      <c r="K312" s="228"/>
      <c r="M312" s="228"/>
      <c r="O312" s="228"/>
      <c r="Q312" s="228"/>
      <c r="S312" s="228"/>
      <c r="U312" s="228"/>
      <c r="W312" s="228"/>
    </row>
    <row r="313" spans="1:23" x14ac:dyDescent="0.35">
      <c r="A313" s="228"/>
      <c r="C313" s="228"/>
      <c r="E313" s="228"/>
      <c r="G313" s="228"/>
      <c r="I313" s="228"/>
      <c r="K313" s="228"/>
      <c r="M313" s="228"/>
      <c r="O313" s="228"/>
      <c r="Q313" s="228"/>
      <c r="S313" s="228"/>
      <c r="U313" s="228"/>
      <c r="W313" s="228"/>
    </row>
    <row r="314" spans="1:23" x14ac:dyDescent="0.35">
      <c r="A314" s="228"/>
      <c r="C314" s="228"/>
      <c r="E314" s="228"/>
      <c r="G314" s="228"/>
      <c r="I314" s="228"/>
      <c r="K314" s="228"/>
      <c r="M314" s="228"/>
      <c r="O314" s="228"/>
      <c r="Q314" s="228"/>
      <c r="S314" s="228"/>
      <c r="U314" s="228"/>
      <c r="W314" s="228"/>
    </row>
    <row r="315" spans="1:23" x14ac:dyDescent="0.35">
      <c r="A315" s="228"/>
      <c r="C315" s="228"/>
      <c r="E315" s="228"/>
      <c r="G315" s="228"/>
      <c r="I315" s="228"/>
      <c r="K315" s="228"/>
      <c r="M315" s="228"/>
      <c r="O315" s="228"/>
      <c r="Q315" s="228"/>
      <c r="S315" s="228"/>
      <c r="U315" s="228"/>
      <c r="W315" s="228"/>
    </row>
    <row r="316" spans="1:23" x14ac:dyDescent="0.35">
      <c r="A316" s="228"/>
      <c r="C316" s="228"/>
      <c r="E316" s="228"/>
      <c r="G316" s="228"/>
      <c r="I316" s="228"/>
      <c r="K316" s="228"/>
      <c r="M316" s="228"/>
      <c r="O316" s="228"/>
      <c r="Q316" s="228"/>
      <c r="S316" s="228"/>
      <c r="U316" s="228"/>
      <c r="W316" s="228"/>
    </row>
    <row r="317" spans="1:23" x14ac:dyDescent="0.35">
      <c r="A317" s="228"/>
      <c r="C317" s="228"/>
      <c r="E317" s="228"/>
      <c r="G317" s="228"/>
      <c r="I317" s="228"/>
      <c r="K317" s="228"/>
      <c r="M317" s="228"/>
      <c r="O317" s="228"/>
      <c r="Q317" s="228"/>
      <c r="S317" s="228"/>
      <c r="U317" s="228"/>
      <c r="W317" s="228"/>
    </row>
    <row r="318" spans="1:23" x14ac:dyDescent="0.35">
      <c r="A318" s="228"/>
      <c r="C318" s="228"/>
      <c r="E318" s="228"/>
      <c r="G318" s="228"/>
      <c r="I318" s="228"/>
      <c r="K318" s="228"/>
      <c r="M318" s="228"/>
      <c r="O318" s="228"/>
      <c r="Q318" s="228"/>
      <c r="S318" s="228"/>
      <c r="U318" s="228"/>
      <c r="W318" s="228"/>
    </row>
    <row r="319" spans="1:23" x14ac:dyDescent="0.35">
      <c r="A319" s="228"/>
      <c r="C319" s="228"/>
      <c r="E319" s="228"/>
      <c r="G319" s="228"/>
      <c r="I319" s="228"/>
      <c r="K319" s="228"/>
      <c r="M319" s="228"/>
      <c r="O319" s="228"/>
      <c r="Q319" s="228"/>
      <c r="S319" s="228"/>
      <c r="U319" s="228"/>
      <c r="W319" s="228"/>
    </row>
    <row r="320" spans="1:23" x14ac:dyDescent="0.35">
      <c r="A320" s="228"/>
      <c r="C320" s="228"/>
      <c r="E320" s="228"/>
      <c r="G320" s="228"/>
      <c r="I320" s="228"/>
      <c r="K320" s="228"/>
      <c r="M320" s="228"/>
      <c r="O320" s="228"/>
      <c r="Q320" s="228"/>
      <c r="S320" s="228"/>
      <c r="U320" s="228"/>
      <c r="W320" s="228"/>
    </row>
    <row r="321" spans="1:23" x14ac:dyDescent="0.35">
      <c r="A321" s="228"/>
      <c r="C321" s="228"/>
      <c r="E321" s="228"/>
      <c r="G321" s="228"/>
      <c r="I321" s="228"/>
      <c r="K321" s="228"/>
      <c r="M321" s="228"/>
      <c r="O321" s="228"/>
      <c r="Q321" s="228"/>
      <c r="S321" s="228"/>
      <c r="U321" s="228"/>
      <c r="W321" s="228"/>
    </row>
    <row r="322" spans="1:23" x14ac:dyDescent="0.35">
      <c r="A322" s="228"/>
      <c r="C322" s="228"/>
      <c r="E322" s="228"/>
      <c r="G322" s="228"/>
      <c r="I322" s="228"/>
      <c r="K322" s="228"/>
      <c r="M322" s="228"/>
      <c r="O322" s="228"/>
      <c r="Q322" s="228"/>
      <c r="S322" s="228"/>
      <c r="U322" s="228"/>
      <c r="W322" s="228"/>
    </row>
    <row r="323" spans="1:23" x14ac:dyDescent="0.35">
      <c r="A323" s="228"/>
      <c r="C323" s="228"/>
      <c r="E323" s="228"/>
      <c r="G323" s="228"/>
      <c r="I323" s="228"/>
      <c r="K323" s="228"/>
      <c r="M323" s="228"/>
      <c r="O323" s="228"/>
      <c r="Q323" s="228"/>
      <c r="S323" s="228"/>
      <c r="U323" s="228"/>
      <c r="W323" s="228"/>
    </row>
    <row r="324" spans="1:23" x14ac:dyDescent="0.35">
      <c r="A324" s="228"/>
      <c r="C324" s="228"/>
      <c r="E324" s="228"/>
      <c r="G324" s="228"/>
      <c r="I324" s="228"/>
      <c r="K324" s="228"/>
      <c r="M324" s="228"/>
      <c r="O324" s="228"/>
      <c r="Q324" s="228"/>
      <c r="S324" s="228"/>
      <c r="U324" s="228"/>
      <c r="W324" s="228"/>
    </row>
    <row r="325" spans="1:23" x14ac:dyDescent="0.35">
      <c r="A325" s="228"/>
      <c r="C325" s="228"/>
      <c r="E325" s="228"/>
      <c r="G325" s="228"/>
      <c r="I325" s="228"/>
      <c r="K325" s="228"/>
      <c r="M325" s="228"/>
      <c r="O325" s="228"/>
      <c r="Q325" s="228"/>
      <c r="S325" s="228"/>
      <c r="U325" s="228"/>
      <c r="W325" s="228"/>
    </row>
    <row r="326" spans="1:23" x14ac:dyDescent="0.35">
      <c r="A326" s="228"/>
      <c r="C326" s="228"/>
      <c r="E326" s="228"/>
      <c r="G326" s="228"/>
      <c r="I326" s="228"/>
      <c r="K326" s="228"/>
      <c r="M326" s="228"/>
      <c r="O326" s="228"/>
      <c r="Q326" s="228"/>
      <c r="S326" s="228"/>
      <c r="U326" s="228"/>
      <c r="W326" s="228"/>
    </row>
    <row r="327" spans="1:23" x14ac:dyDescent="0.35">
      <c r="A327" s="228"/>
      <c r="C327" s="228"/>
      <c r="E327" s="228"/>
      <c r="G327" s="228"/>
      <c r="I327" s="228"/>
      <c r="K327" s="228"/>
      <c r="M327" s="228"/>
      <c r="O327" s="228"/>
      <c r="Q327" s="228"/>
      <c r="S327" s="228"/>
      <c r="U327" s="228"/>
      <c r="W327" s="228"/>
    </row>
    <row r="328" spans="1:23" x14ac:dyDescent="0.35">
      <c r="A328" s="228"/>
      <c r="C328" s="228"/>
      <c r="E328" s="228"/>
      <c r="G328" s="228"/>
      <c r="I328" s="228"/>
      <c r="K328" s="228"/>
      <c r="M328" s="228"/>
      <c r="O328" s="228"/>
      <c r="Q328" s="228"/>
      <c r="S328" s="228"/>
      <c r="U328" s="228"/>
      <c r="W328" s="228"/>
    </row>
    <row r="329" spans="1:23" x14ac:dyDescent="0.35">
      <c r="A329" s="228"/>
      <c r="C329" s="228"/>
      <c r="E329" s="228"/>
      <c r="G329" s="228"/>
      <c r="I329" s="228"/>
      <c r="K329" s="228"/>
      <c r="M329" s="228"/>
      <c r="O329" s="228"/>
      <c r="Q329" s="228"/>
      <c r="S329" s="228"/>
      <c r="U329" s="228"/>
      <c r="W329" s="228"/>
    </row>
    <row r="330" spans="1:23" x14ac:dyDescent="0.35">
      <c r="A330" s="228"/>
      <c r="C330" s="228"/>
      <c r="E330" s="228"/>
      <c r="G330" s="228"/>
      <c r="I330" s="228"/>
      <c r="K330" s="228"/>
      <c r="M330" s="228"/>
      <c r="O330" s="228"/>
      <c r="Q330" s="228"/>
      <c r="S330" s="228"/>
      <c r="U330" s="228"/>
      <c r="W330" s="228"/>
    </row>
    <row r="331" spans="1:23" x14ac:dyDescent="0.35">
      <c r="A331" s="228"/>
      <c r="C331" s="228"/>
      <c r="E331" s="228"/>
      <c r="G331" s="228"/>
      <c r="I331" s="228"/>
      <c r="K331" s="228"/>
      <c r="M331" s="228"/>
      <c r="O331" s="228"/>
      <c r="Q331" s="228"/>
      <c r="S331" s="228"/>
      <c r="U331" s="228"/>
      <c r="W331" s="228"/>
    </row>
    <row r="332" spans="1:23" x14ac:dyDescent="0.35">
      <c r="A332" s="228"/>
      <c r="C332" s="228"/>
      <c r="E332" s="228"/>
      <c r="G332" s="228"/>
      <c r="I332" s="228"/>
      <c r="K332" s="228"/>
      <c r="M332" s="228"/>
      <c r="O332" s="228"/>
      <c r="Q332" s="228"/>
      <c r="S332" s="228"/>
      <c r="U332" s="228"/>
      <c r="W332" s="228"/>
    </row>
    <row r="333" spans="1:23" x14ac:dyDescent="0.35">
      <c r="A333" s="228"/>
      <c r="C333" s="228"/>
      <c r="E333" s="228"/>
      <c r="G333" s="228"/>
      <c r="I333" s="228"/>
      <c r="K333" s="228"/>
      <c r="M333" s="228"/>
      <c r="O333" s="228"/>
      <c r="Q333" s="228"/>
      <c r="S333" s="228"/>
      <c r="U333" s="228"/>
      <c r="W333" s="228"/>
    </row>
    <row r="334" spans="1:23" x14ac:dyDescent="0.35">
      <c r="A334" s="228"/>
      <c r="C334" s="228"/>
      <c r="E334" s="228"/>
      <c r="G334" s="228"/>
      <c r="I334" s="228"/>
      <c r="K334" s="228"/>
      <c r="M334" s="228"/>
      <c r="O334" s="228"/>
      <c r="Q334" s="228"/>
      <c r="S334" s="228"/>
      <c r="U334" s="228"/>
      <c r="W334" s="228"/>
    </row>
    <row r="335" spans="1:23" x14ac:dyDescent="0.35">
      <c r="A335" s="228"/>
      <c r="C335" s="228"/>
      <c r="E335" s="228"/>
      <c r="G335" s="228"/>
      <c r="I335" s="228"/>
      <c r="K335" s="228"/>
      <c r="M335" s="228"/>
      <c r="O335" s="228"/>
      <c r="Q335" s="228"/>
      <c r="S335" s="228"/>
      <c r="U335" s="228"/>
      <c r="W335" s="228"/>
    </row>
    <row r="336" spans="1:23" x14ac:dyDescent="0.35">
      <c r="A336" s="228"/>
      <c r="C336" s="228"/>
      <c r="E336" s="228"/>
      <c r="G336" s="228"/>
      <c r="I336" s="228"/>
      <c r="K336" s="228"/>
      <c r="M336" s="228"/>
      <c r="O336" s="228"/>
      <c r="Q336" s="228"/>
      <c r="S336" s="228"/>
      <c r="U336" s="228"/>
      <c r="W336" s="228"/>
    </row>
    <row r="337" spans="1:23" x14ac:dyDescent="0.35">
      <c r="A337" s="228"/>
      <c r="C337" s="228"/>
      <c r="E337" s="228"/>
      <c r="G337" s="228"/>
      <c r="I337" s="228"/>
      <c r="K337" s="228"/>
      <c r="M337" s="228"/>
      <c r="O337" s="228"/>
      <c r="Q337" s="228"/>
      <c r="S337" s="228"/>
      <c r="U337" s="228"/>
      <c r="W337" s="228"/>
    </row>
    <row r="338" spans="1:23" x14ac:dyDescent="0.35">
      <c r="A338" s="228"/>
      <c r="C338" s="228"/>
      <c r="E338" s="228"/>
      <c r="G338" s="228"/>
      <c r="I338" s="228"/>
      <c r="K338" s="228"/>
      <c r="M338" s="228"/>
      <c r="O338" s="228"/>
      <c r="Q338" s="228"/>
      <c r="S338" s="228"/>
      <c r="U338" s="228"/>
      <c r="W338" s="228"/>
    </row>
    <row r="339" spans="1:23" x14ac:dyDescent="0.35">
      <c r="A339" s="228"/>
      <c r="C339" s="228"/>
      <c r="E339" s="228"/>
      <c r="G339" s="228"/>
      <c r="I339" s="228"/>
      <c r="K339" s="228"/>
      <c r="M339" s="228"/>
      <c r="O339" s="228"/>
      <c r="Q339" s="228"/>
      <c r="S339" s="228"/>
      <c r="U339" s="228"/>
      <c r="W339" s="228"/>
    </row>
    <row r="340" spans="1:23" x14ac:dyDescent="0.35">
      <c r="A340" s="228"/>
      <c r="C340" s="228"/>
      <c r="E340" s="228"/>
      <c r="G340" s="228"/>
      <c r="I340" s="228"/>
      <c r="K340" s="228"/>
      <c r="M340" s="228"/>
      <c r="O340" s="228"/>
      <c r="Q340" s="228"/>
      <c r="S340" s="228"/>
      <c r="U340" s="228"/>
      <c r="W340" s="228"/>
    </row>
    <row r="341" spans="1:23" x14ac:dyDescent="0.35">
      <c r="A341" s="228"/>
      <c r="C341" s="228"/>
      <c r="E341" s="228"/>
      <c r="G341" s="228"/>
      <c r="I341" s="228"/>
      <c r="K341" s="228"/>
      <c r="M341" s="228"/>
      <c r="O341" s="228"/>
      <c r="Q341" s="228"/>
      <c r="S341" s="228"/>
      <c r="U341" s="228"/>
      <c r="W341" s="228"/>
    </row>
    <row r="342" spans="1:23" x14ac:dyDescent="0.35">
      <c r="A342" s="228"/>
      <c r="C342" s="228"/>
      <c r="E342" s="228"/>
      <c r="G342" s="228"/>
      <c r="I342" s="228"/>
      <c r="K342" s="228"/>
      <c r="M342" s="228"/>
      <c r="O342" s="228"/>
      <c r="Q342" s="228"/>
      <c r="S342" s="228"/>
      <c r="U342" s="228"/>
      <c r="W342" s="228"/>
    </row>
    <row r="343" spans="1:23" x14ac:dyDescent="0.35">
      <c r="A343" s="228"/>
      <c r="C343" s="228"/>
      <c r="E343" s="228"/>
      <c r="G343" s="228"/>
      <c r="I343" s="228"/>
      <c r="K343" s="228"/>
      <c r="M343" s="228"/>
      <c r="O343" s="228"/>
      <c r="Q343" s="228"/>
      <c r="S343" s="228"/>
      <c r="U343" s="228"/>
      <c r="W343" s="228"/>
    </row>
    <row r="344" spans="1:23" x14ac:dyDescent="0.35">
      <c r="A344" s="228"/>
      <c r="C344" s="228"/>
      <c r="E344" s="228"/>
      <c r="G344" s="228"/>
      <c r="I344" s="228"/>
      <c r="K344" s="228"/>
      <c r="M344" s="228"/>
      <c r="O344" s="228"/>
      <c r="Q344" s="228"/>
      <c r="S344" s="228"/>
      <c r="U344" s="228"/>
      <c r="W344" s="228"/>
    </row>
    <row r="345" spans="1:23" x14ac:dyDescent="0.35">
      <c r="A345" s="228"/>
      <c r="C345" s="228"/>
      <c r="E345" s="228"/>
      <c r="G345" s="228"/>
      <c r="I345" s="228"/>
      <c r="K345" s="228"/>
      <c r="M345" s="228"/>
      <c r="O345" s="228"/>
      <c r="Q345" s="228"/>
      <c r="S345" s="228"/>
      <c r="U345" s="228"/>
      <c r="W345" s="228"/>
    </row>
    <row r="346" spans="1:23" x14ac:dyDescent="0.35">
      <c r="A346" s="228"/>
      <c r="C346" s="228"/>
      <c r="E346" s="228"/>
      <c r="G346" s="228"/>
      <c r="I346" s="228"/>
      <c r="K346" s="228"/>
      <c r="M346" s="228"/>
      <c r="O346" s="228"/>
      <c r="Q346" s="228"/>
      <c r="S346" s="228"/>
      <c r="U346" s="228"/>
      <c r="W346" s="228"/>
    </row>
    <row r="347" spans="1:23" x14ac:dyDescent="0.35">
      <c r="A347" s="228"/>
      <c r="C347" s="228"/>
      <c r="E347" s="228"/>
      <c r="G347" s="228"/>
      <c r="I347" s="228"/>
      <c r="K347" s="228"/>
      <c r="M347" s="228"/>
      <c r="O347" s="228"/>
      <c r="Q347" s="228"/>
      <c r="S347" s="228"/>
      <c r="U347" s="228"/>
      <c r="W347" s="228"/>
    </row>
    <row r="348" spans="1:23" x14ac:dyDescent="0.35">
      <c r="A348" s="228"/>
      <c r="C348" s="228"/>
      <c r="E348" s="228"/>
      <c r="G348" s="228"/>
      <c r="I348" s="228"/>
      <c r="K348" s="228"/>
      <c r="M348" s="228"/>
      <c r="O348" s="228"/>
      <c r="Q348" s="228"/>
      <c r="S348" s="228"/>
      <c r="U348" s="228"/>
      <c r="W348" s="228"/>
    </row>
    <row r="349" spans="1:23" x14ac:dyDescent="0.35">
      <c r="A349" s="228"/>
      <c r="C349" s="228"/>
      <c r="E349" s="228"/>
      <c r="G349" s="228"/>
      <c r="I349" s="228"/>
      <c r="K349" s="228"/>
      <c r="M349" s="228"/>
      <c r="O349" s="228"/>
      <c r="Q349" s="228"/>
      <c r="S349" s="228"/>
      <c r="U349" s="228"/>
      <c r="W349" s="228"/>
    </row>
    <row r="350" spans="1:23" x14ac:dyDescent="0.35">
      <c r="A350" s="228"/>
      <c r="C350" s="228"/>
      <c r="E350" s="228"/>
      <c r="G350" s="228"/>
      <c r="I350" s="228"/>
      <c r="K350" s="228"/>
      <c r="M350" s="228"/>
      <c r="O350" s="228"/>
      <c r="Q350" s="228"/>
      <c r="S350" s="228"/>
      <c r="U350" s="228"/>
      <c r="W350" s="228"/>
    </row>
    <row r="351" spans="1:23" x14ac:dyDescent="0.35">
      <c r="A351" s="228"/>
      <c r="C351" s="228"/>
      <c r="E351" s="228"/>
      <c r="G351" s="228"/>
      <c r="I351" s="228"/>
      <c r="K351" s="228"/>
      <c r="M351" s="228"/>
      <c r="O351" s="228"/>
      <c r="Q351" s="228"/>
      <c r="S351" s="228"/>
      <c r="U351" s="228"/>
      <c r="W351" s="228"/>
    </row>
    <row r="352" spans="1:23" x14ac:dyDescent="0.35">
      <c r="A352" s="228"/>
      <c r="C352" s="228"/>
      <c r="E352" s="228"/>
      <c r="G352" s="228"/>
      <c r="I352" s="228"/>
      <c r="K352" s="228"/>
      <c r="M352" s="228"/>
      <c r="O352" s="228"/>
      <c r="Q352" s="228"/>
      <c r="S352" s="228"/>
      <c r="U352" s="228"/>
      <c r="W352" s="228"/>
    </row>
    <row r="353" spans="1:23" x14ac:dyDescent="0.35">
      <c r="A353" s="228"/>
      <c r="C353" s="228"/>
      <c r="E353" s="228"/>
      <c r="G353" s="228"/>
      <c r="I353" s="228"/>
      <c r="K353" s="228"/>
      <c r="M353" s="228"/>
      <c r="O353" s="228"/>
      <c r="Q353" s="228"/>
      <c r="S353" s="228"/>
      <c r="U353" s="228"/>
      <c r="W353" s="228"/>
    </row>
    <row r="354" spans="1:23" x14ac:dyDescent="0.35">
      <c r="A354" s="228"/>
      <c r="C354" s="228"/>
      <c r="E354" s="228"/>
      <c r="G354" s="228"/>
      <c r="I354" s="228"/>
      <c r="K354" s="228"/>
      <c r="M354" s="228"/>
      <c r="O354" s="228"/>
      <c r="Q354" s="228"/>
      <c r="S354" s="228"/>
      <c r="U354" s="228"/>
      <c r="W354" s="228"/>
    </row>
    <row r="355" spans="1:23" x14ac:dyDescent="0.35">
      <c r="A355" s="228"/>
      <c r="C355" s="228"/>
      <c r="E355" s="228"/>
      <c r="G355" s="228"/>
      <c r="I355" s="228"/>
      <c r="K355" s="228"/>
      <c r="M355" s="228"/>
      <c r="O355" s="228"/>
      <c r="Q355" s="228"/>
      <c r="S355" s="228"/>
      <c r="U355" s="228"/>
      <c r="W355" s="228"/>
    </row>
    <row r="356" spans="1:23" x14ac:dyDescent="0.35">
      <c r="A356" s="228"/>
      <c r="C356" s="228"/>
      <c r="E356" s="228"/>
      <c r="G356" s="228"/>
      <c r="I356" s="228"/>
      <c r="K356" s="228"/>
      <c r="M356" s="228"/>
      <c r="O356" s="228"/>
      <c r="Q356" s="228"/>
      <c r="S356" s="228"/>
      <c r="U356" s="228"/>
      <c r="W356" s="228"/>
    </row>
    <row r="357" spans="1:23" x14ac:dyDescent="0.35">
      <c r="A357" s="228"/>
      <c r="C357" s="228"/>
      <c r="E357" s="228"/>
      <c r="G357" s="228"/>
      <c r="I357" s="228"/>
      <c r="K357" s="228"/>
      <c r="M357" s="228"/>
      <c r="O357" s="228"/>
      <c r="Q357" s="228"/>
      <c r="S357" s="228"/>
      <c r="U357" s="228"/>
      <c r="W357" s="228"/>
    </row>
    <row r="358" spans="1:23" x14ac:dyDescent="0.35">
      <c r="A358" s="228"/>
      <c r="C358" s="228"/>
      <c r="E358" s="228"/>
      <c r="G358" s="228"/>
      <c r="I358" s="228"/>
      <c r="K358" s="228"/>
      <c r="M358" s="228"/>
      <c r="O358" s="228"/>
      <c r="Q358" s="228"/>
      <c r="S358" s="228"/>
      <c r="U358" s="228"/>
      <c r="W358" s="228"/>
    </row>
    <row r="359" spans="1:23" x14ac:dyDescent="0.35">
      <c r="A359" s="228"/>
      <c r="C359" s="228"/>
      <c r="E359" s="228"/>
      <c r="G359" s="228"/>
      <c r="I359" s="228"/>
      <c r="K359" s="228"/>
      <c r="M359" s="228"/>
      <c r="O359" s="228"/>
      <c r="Q359" s="228"/>
      <c r="S359" s="228"/>
      <c r="U359" s="228"/>
      <c r="W359" s="228"/>
    </row>
    <row r="360" spans="1:23" x14ac:dyDescent="0.35">
      <c r="A360" s="228"/>
      <c r="C360" s="228"/>
      <c r="E360" s="228"/>
      <c r="G360" s="228"/>
      <c r="I360" s="228"/>
      <c r="K360" s="228"/>
      <c r="M360" s="228"/>
      <c r="O360" s="228"/>
      <c r="Q360" s="228"/>
      <c r="S360" s="228"/>
      <c r="U360" s="228"/>
      <c r="W360" s="228"/>
    </row>
    <row r="361" spans="1:23" x14ac:dyDescent="0.35">
      <c r="A361" s="228"/>
      <c r="C361" s="228"/>
      <c r="E361" s="228"/>
      <c r="G361" s="228"/>
      <c r="I361" s="228"/>
      <c r="K361" s="228"/>
      <c r="M361" s="228"/>
      <c r="O361" s="228"/>
      <c r="Q361" s="228"/>
      <c r="S361" s="228"/>
      <c r="U361" s="228"/>
      <c r="W361" s="228"/>
    </row>
    <row r="362" spans="1:23" x14ac:dyDescent="0.35">
      <c r="A362" s="228"/>
      <c r="C362" s="228"/>
      <c r="E362" s="228"/>
      <c r="G362" s="228"/>
      <c r="I362" s="228"/>
      <c r="K362" s="228"/>
      <c r="M362" s="228"/>
      <c r="O362" s="228"/>
      <c r="Q362" s="228"/>
      <c r="S362" s="228"/>
      <c r="U362" s="228"/>
      <c r="W362" s="228"/>
    </row>
    <row r="363" spans="1:23" x14ac:dyDescent="0.35">
      <c r="A363" s="228"/>
      <c r="C363" s="228"/>
      <c r="E363" s="228"/>
      <c r="G363" s="228"/>
      <c r="I363" s="228"/>
      <c r="K363" s="228"/>
      <c r="M363" s="228"/>
      <c r="O363" s="228"/>
      <c r="Q363" s="228"/>
      <c r="S363" s="228"/>
      <c r="U363" s="228"/>
      <c r="W363" s="228"/>
    </row>
    <row r="364" spans="1:23" x14ac:dyDescent="0.35">
      <c r="A364" s="228"/>
      <c r="C364" s="228"/>
      <c r="E364" s="228"/>
      <c r="G364" s="228"/>
      <c r="I364" s="228"/>
      <c r="K364" s="228"/>
      <c r="M364" s="228"/>
      <c r="O364" s="228"/>
      <c r="Q364" s="228"/>
      <c r="S364" s="228"/>
      <c r="U364" s="228"/>
      <c r="W364" s="228"/>
    </row>
    <row r="365" spans="1:23" x14ac:dyDescent="0.35">
      <c r="A365" s="228"/>
      <c r="C365" s="228"/>
      <c r="E365" s="228"/>
      <c r="G365" s="228"/>
      <c r="I365" s="228"/>
      <c r="K365" s="228"/>
      <c r="M365" s="228"/>
      <c r="O365" s="228"/>
      <c r="Q365" s="228"/>
      <c r="S365" s="228"/>
      <c r="U365" s="228"/>
      <c r="W365" s="228"/>
    </row>
    <row r="366" spans="1:23" x14ac:dyDescent="0.35">
      <c r="A366" s="228"/>
      <c r="C366" s="228"/>
      <c r="E366" s="228"/>
      <c r="G366" s="228"/>
      <c r="I366" s="228"/>
      <c r="K366" s="228"/>
      <c r="M366" s="228"/>
      <c r="O366" s="228"/>
      <c r="Q366" s="228"/>
      <c r="S366" s="228"/>
      <c r="U366" s="228"/>
      <c r="W366" s="228"/>
    </row>
    <row r="367" spans="1:23" x14ac:dyDescent="0.35">
      <c r="A367" s="228"/>
      <c r="C367" s="228"/>
      <c r="E367" s="228"/>
      <c r="G367" s="228"/>
      <c r="I367" s="228"/>
      <c r="K367" s="228"/>
      <c r="M367" s="228"/>
      <c r="O367" s="228"/>
      <c r="Q367" s="228"/>
      <c r="S367" s="228"/>
      <c r="U367" s="228"/>
      <c r="W367" s="228"/>
    </row>
    <row r="368" spans="1:23" x14ac:dyDescent="0.35">
      <c r="A368" s="228"/>
      <c r="C368" s="228"/>
      <c r="E368" s="228"/>
      <c r="G368" s="228"/>
      <c r="I368" s="228"/>
      <c r="K368" s="228"/>
      <c r="M368" s="228"/>
      <c r="O368" s="228"/>
      <c r="Q368" s="228"/>
      <c r="S368" s="228"/>
      <c r="U368" s="228"/>
      <c r="W368" s="228"/>
    </row>
    <row r="369" spans="1:23" x14ac:dyDescent="0.35">
      <c r="A369" s="228"/>
      <c r="C369" s="228"/>
      <c r="E369" s="228"/>
      <c r="G369" s="228"/>
      <c r="I369" s="228"/>
      <c r="K369" s="228"/>
      <c r="M369" s="228"/>
      <c r="O369" s="228"/>
      <c r="Q369" s="228"/>
      <c r="S369" s="228"/>
      <c r="U369" s="228"/>
      <c r="W369" s="228"/>
    </row>
    <row r="370" spans="1:23" x14ac:dyDescent="0.35">
      <c r="A370" s="228"/>
      <c r="C370" s="228"/>
      <c r="E370" s="228"/>
      <c r="G370" s="228"/>
      <c r="I370" s="228"/>
      <c r="K370" s="228"/>
      <c r="M370" s="228"/>
      <c r="O370" s="228"/>
      <c r="Q370" s="228"/>
      <c r="S370" s="228"/>
      <c r="U370" s="228"/>
      <c r="W370" s="228"/>
    </row>
    <row r="371" spans="1:23" x14ac:dyDescent="0.35">
      <c r="A371" s="228"/>
      <c r="C371" s="228"/>
      <c r="E371" s="228"/>
      <c r="G371" s="228"/>
      <c r="I371" s="228"/>
      <c r="K371" s="228"/>
      <c r="M371" s="228"/>
      <c r="O371" s="228"/>
      <c r="Q371" s="228"/>
      <c r="S371" s="228"/>
      <c r="U371" s="228"/>
      <c r="W371" s="228"/>
    </row>
    <row r="372" spans="1:23" x14ac:dyDescent="0.35">
      <c r="A372" s="228"/>
      <c r="C372" s="228"/>
      <c r="E372" s="228"/>
      <c r="G372" s="228"/>
      <c r="I372" s="228"/>
      <c r="K372" s="228"/>
      <c r="M372" s="228"/>
      <c r="O372" s="228"/>
      <c r="Q372" s="228"/>
      <c r="S372" s="228"/>
      <c r="U372" s="228"/>
      <c r="W372" s="228"/>
    </row>
    <row r="373" spans="1:23" x14ac:dyDescent="0.35">
      <c r="A373" s="228"/>
      <c r="C373" s="228"/>
      <c r="E373" s="228"/>
      <c r="G373" s="228"/>
      <c r="I373" s="228"/>
      <c r="K373" s="228"/>
      <c r="M373" s="228"/>
      <c r="O373" s="228"/>
      <c r="Q373" s="228"/>
      <c r="S373" s="228"/>
      <c r="U373" s="228"/>
      <c r="W373" s="228"/>
    </row>
    <row r="374" spans="1:23" x14ac:dyDescent="0.35">
      <c r="A374" s="228"/>
      <c r="C374" s="228"/>
      <c r="E374" s="228"/>
      <c r="G374" s="228"/>
      <c r="I374" s="228"/>
      <c r="K374" s="228"/>
      <c r="M374" s="228"/>
      <c r="O374" s="228"/>
      <c r="Q374" s="228"/>
      <c r="S374" s="228"/>
      <c r="U374" s="228"/>
      <c r="W374" s="228"/>
    </row>
    <row r="375" spans="1:23" x14ac:dyDescent="0.35">
      <c r="A375" s="228"/>
      <c r="C375" s="228"/>
      <c r="E375" s="228"/>
      <c r="G375" s="228"/>
      <c r="I375" s="228"/>
      <c r="K375" s="228"/>
      <c r="M375" s="228"/>
      <c r="O375" s="228"/>
      <c r="Q375" s="228"/>
      <c r="S375" s="228"/>
      <c r="U375" s="228"/>
      <c r="W375" s="228"/>
    </row>
    <row r="376" spans="1:23" x14ac:dyDescent="0.35">
      <c r="A376" s="228"/>
      <c r="C376" s="228"/>
      <c r="E376" s="228"/>
      <c r="G376" s="228"/>
      <c r="I376" s="228"/>
      <c r="K376" s="228"/>
      <c r="M376" s="228"/>
      <c r="O376" s="228"/>
      <c r="Q376" s="228"/>
      <c r="S376" s="228"/>
      <c r="U376" s="228"/>
      <c r="W376" s="228"/>
    </row>
    <row r="377" spans="1:23" x14ac:dyDescent="0.35">
      <c r="A377" s="228"/>
      <c r="C377" s="228"/>
      <c r="E377" s="228"/>
      <c r="G377" s="228"/>
      <c r="I377" s="228"/>
      <c r="K377" s="228"/>
      <c r="M377" s="228"/>
      <c r="O377" s="228"/>
      <c r="Q377" s="228"/>
      <c r="S377" s="228"/>
      <c r="U377" s="228"/>
      <c r="W377" s="228"/>
    </row>
    <row r="378" spans="1:23" x14ac:dyDescent="0.35">
      <c r="A378" s="228"/>
      <c r="C378" s="228"/>
      <c r="E378" s="228"/>
      <c r="G378" s="228"/>
      <c r="I378" s="228"/>
      <c r="K378" s="228"/>
      <c r="M378" s="228"/>
      <c r="O378" s="228"/>
      <c r="Q378" s="228"/>
      <c r="S378" s="228"/>
      <c r="U378" s="228"/>
      <c r="W378" s="228"/>
    </row>
    <row r="379" spans="1:23" x14ac:dyDescent="0.35">
      <c r="A379" s="228"/>
      <c r="C379" s="228"/>
      <c r="E379" s="228"/>
      <c r="G379" s="228"/>
      <c r="I379" s="228"/>
      <c r="K379" s="228"/>
      <c r="M379" s="228"/>
      <c r="O379" s="228"/>
      <c r="Q379" s="228"/>
      <c r="S379" s="228"/>
      <c r="U379" s="228"/>
      <c r="W379" s="228"/>
    </row>
    <row r="380" spans="1:23" x14ac:dyDescent="0.35">
      <c r="A380" s="228"/>
      <c r="C380" s="228"/>
      <c r="E380" s="228"/>
      <c r="G380" s="228"/>
      <c r="I380" s="228"/>
      <c r="K380" s="228"/>
      <c r="M380" s="228"/>
      <c r="O380" s="228"/>
      <c r="Q380" s="228"/>
      <c r="S380" s="228"/>
      <c r="U380" s="228"/>
      <c r="W380" s="228"/>
    </row>
    <row r="381" spans="1:23" x14ac:dyDescent="0.35">
      <c r="A381" s="228"/>
      <c r="C381" s="228"/>
      <c r="E381" s="228"/>
      <c r="G381" s="228"/>
      <c r="I381" s="228"/>
      <c r="K381" s="228"/>
      <c r="M381" s="228"/>
      <c r="O381" s="228"/>
      <c r="Q381" s="228"/>
      <c r="S381" s="228"/>
      <c r="U381" s="228"/>
      <c r="W381" s="228"/>
    </row>
    <row r="382" spans="1:23" x14ac:dyDescent="0.35">
      <c r="A382" s="228"/>
      <c r="C382" s="228"/>
      <c r="E382" s="228"/>
      <c r="G382" s="228"/>
      <c r="I382" s="228"/>
      <c r="K382" s="228"/>
      <c r="M382" s="228"/>
      <c r="O382" s="228"/>
      <c r="Q382" s="228"/>
      <c r="S382" s="228"/>
      <c r="U382" s="228"/>
      <c r="W382" s="228"/>
    </row>
    <row r="383" spans="1:23" x14ac:dyDescent="0.35">
      <c r="A383" s="228"/>
      <c r="C383" s="228"/>
      <c r="E383" s="228"/>
      <c r="G383" s="228"/>
      <c r="I383" s="228"/>
      <c r="K383" s="228"/>
      <c r="M383" s="228"/>
      <c r="O383" s="228"/>
      <c r="Q383" s="228"/>
      <c r="S383" s="228"/>
      <c r="U383" s="228"/>
      <c r="W383" s="228"/>
    </row>
    <row r="384" spans="1:23" x14ac:dyDescent="0.35">
      <c r="A384" s="228"/>
      <c r="C384" s="228"/>
      <c r="E384" s="228"/>
      <c r="G384" s="228"/>
      <c r="I384" s="228"/>
      <c r="K384" s="228"/>
      <c r="M384" s="228"/>
      <c r="O384" s="228"/>
      <c r="Q384" s="228"/>
      <c r="S384" s="228"/>
      <c r="U384" s="228"/>
      <c r="W384" s="228"/>
    </row>
    <row r="385" spans="1:23" x14ac:dyDescent="0.35">
      <c r="A385" s="228"/>
      <c r="C385" s="228"/>
      <c r="E385" s="228"/>
      <c r="G385" s="228"/>
      <c r="I385" s="228"/>
      <c r="K385" s="228"/>
      <c r="M385" s="228"/>
      <c r="O385" s="228"/>
      <c r="Q385" s="228"/>
      <c r="S385" s="228"/>
      <c r="U385" s="228"/>
      <c r="W385" s="228"/>
    </row>
    <row r="386" spans="1:23" x14ac:dyDescent="0.35">
      <c r="A386" s="228"/>
      <c r="C386" s="228"/>
      <c r="E386" s="228"/>
      <c r="G386" s="228"/>
      <c r="I386" s="228"/>
      <c r="K386" s="228"/>
      <c r="M386" s="228"/>
      <c r="O386" s="228"/>
      <c r="Q386" s="228"/>
      <c r="S386" s="228"/>
      <c r="U386" s="228"/>
      <c r="W386" s="228"/>
    </row>
    <row r="387" spans="1:23" x14ac:dyDescent="0.35">
      <c r="A387" s="228"/>
      <c r="C387" s="228"/>
      <c r="E387" s="228"/>
      <c r="G387" s="228"/>
      <c r="I387" s="228"/>
      <c r="K387" s="228"/>
      <c r="M387" s="228"/>
      <c r="O387" s="228"/>
      <c r="Q387" s="228"/>
      <c r="S387" s="228"/>
      <c r="U387" s="228"/>
      <c r="W387" s="228"/>
    </row>
    <row r="388" spans="1:23" x14ac:dyDescent="0.35">
      <c r="A388" s="228"/>
      <c r="C388" s="228"/>
      <c r="E388" s="228"/>
      <c r="G388" s="228"/>
      <c r="I388" s="228"/>
      <c r="K388" s="228"/>
      <c r="M388" s="228"/>
      <c r="O388" s="228"/>
      <c r="Q388" s="228"/>
      <c r="S388" s="228"/>
      <c r="U388" s="228"/>
      <c r="W388" s="228"/>
    </row>
    <row r="389" spans="1:23" x14ac:dyDescent="0.35">
      <c r="A389" s="228"/>
      <c r="C389" s="228"/>
      <c r="E389" s="228"/>
      <c r="G389" s="228"/>
      <c r="I389" s="228"/>
      <c r="K389" s="228"/>
      <c r="M389" s="228"/>
      <c r="O389" s="228"/>
      <c r="Q389" s="228"/>
      <c r="S389" s="228"/>
      <c r="U389" s="228"/>
      <c r="W389" s="228"/>
    </row>
    <row r="390" spans="1:23" x14ac:dyDescent="0.35">
      <c r="A390" s="228"/>
      <c r="C390" s="228"/>
      <c r="E390" s="228"/>
      <c r="G390" s="228"/>
      <c r="I390" s="228"/>
      <c r="K390" s="228"/>
      <c r="M390" s="228"/>
      <c r="O390" s="228"/>
      <c r="Q390" s="228"/>
      <c r="S390" s="228"/>
      <c r="U390" s="228"/>
      <c r="W390" s="228"/>
    </row>
    <row r="391" spans="1:23" x14ac:dyDescent="0.35">
      <c r="A391" s="228"/>
      <c r="C391" s="228"/>
      <c r="E391" s="228"/>
      <c r="G391" s="228"/>
      <c r="I391" s="228"/>
      <c r="K391" s="228"/>
      <c r="M391" s="228"/>
      <c r="O391" s="228"/>
      <c r="Q391" s="228"/>
      <c r="S391" s="228"/>
      <c r="U391" s="228"/>
      <c r="W391" s="228"/>
    </row>
    <row r="392" spans="1:23" x14ac:dyDescent="0.35">
      <c r="A392" s="228"/>
      <c r="C392" s="228"/>
      <c r="E392" s="228"/>
      <c r="G392" s="228"/>
      <c r="I392" s="228"/>
      <c r="K392" s="228"/>
      <c r="M392" s="228"/>
      <c r="O392" s="228"/>
      <c r="Q392" s="228"/>
      <c r="S392" s="228"/>
      <c r="U392" s="228"/>
      <c r="W392" s="228"/>
    </row>
    <row r="393" spans="1:23" x14ac:dyDescent="0.35">
      <c r="A393" s="228"/>
      <c r="C393" s="228"/>
      <c r="E393" s="228"/>
      <c r="G393" s="228"/>
      <c r="I393" s="228"/>
      <c r="K393" s="228"/>
      <c r="M393" s="228"/>
      <c r="O393" s="228"/>
      <c r="Q393" s="228"/>
      <c r="S393" s="228"/>
      <c r="U393" s="228"/>
      <c r="W393" s="228"/>
    </row>
    <row r="394" spans="1:23" x14ac:dyDescent="0.35">
      <c r="A394" s="228"/>
      <c r="C394" s="228"/>
      <c r="E394" s="228"/>
      <c r="G394" s="228"/>
      <c r="I394" s="228"/>
      <c r="K394" s="228"/>
      <c r="M394" s="228"/>
      <c r="O394" s="228"/>
      <c r="Q394" s="228"/>
      <c r="S394" s="228"/>
      <c r="U394" s="228"/>
      <c r="W394" s="228"/>
    </row>
    <row r="395" spans="1:23" x14ac:dyDescent="0.35">
      <c r="A395" s="228"/>
      <c r="C395" s="228"/>
      <c r="E395" s="228"/>
      <c r="G395" s="228"/>
      <c r="I395" s="228"/>
      <c r="K395" s="228"/>
      <c r="M395" s="228"/>
      <c r="O395" s="228"/>
      <c r="Q395" s="228"/>
      <c r="S395" s="228"/>
      <c r="U395" s="228"/>
      <c r="W395" s="228"/>
    </row>
    <row r="396" spans="1:23" x14ac:dyDescent="0.35">
      <c r="A396" s="228"/>
      <c r="C396" s="228"/>
      <c r="E396" s="228"/>
      <c r="G396" s="228"/>
      <c r="I396" s="228"/>
      <c r="K396" s="228"/>
      <c r="M396" s="228"/>
      <c r="O396" s="228"/>
      <c r="Q396" s="228"/>
      <c r="S396" s="228"/>
      <c r="U396" s="228"/>
      <c r="W396" s="228"/>
    </row>
    <row r="397" spans="1:23" x14ac:dyDescent="0.35">
      <c r="A397" s="228"/>
      <c r="C397" s="228"/>
      <c r="E397" s="228"/>
      <c r="G397" s="228"/>
      <c r="I397" s="228"/>
      <c r="K397" s="228"/>
      <c r="M397" s="228"/>
      <c r="O397" s="228"/>
      <c r="Q397" s="228"/>
      <c r="S397" s="228"/>
      <c r="U397" s="228"/>
      <c r="W397" s="228"/>
    </row>
    <row r="398" spans="1:23" x14ac:dyDescent="0.35">
      <c r="A398" s="228"/>
      <c r="C398" s="228"/>
      <c r="E398" s="228"/>
      <c r="G398" s="228"/>
      <c r="I398" s="228"/>
      <c r="K398" s="228"/>
      <c r="M398" s="228"/>
      <c r="O398" s="228"/>
      <c r="Q398" s="228"/>
      <c r="S398" s="228"/>
      <c r="U398" s="228"/>
      <c r="W398" s="228"/>
    </row>
    <row r="399" spans="1:23" x14ac:dyDescent="0.35">
      <c r="A399" s="228"/>
      <c r="C399" s="228"/>
      <c r="E399" s="228"/>
      <c r="G399" s="228"/>
      <c r="I399" s="228"/>
      <c r="K399" s="228"/>
      <c r="M399" s="228"/>
      <c r="O399" s="228"/>
      <c r="Q399" s="228"/>
      <c r="S399" s="228"/>
      <c r="U399" s="228"/>
      <c r="W399" s="228"/>
    </row>
    <row r="400" spans="1:23" x14ac:dyDescent="0.35">
      <c r="A400" s="228"/>
      <c r="C400" s="228"/>
      <c r="E400" s="228"/>
      <c r="G400" s="228"/>
      <c r="I400" s="228"/>
      <c r="K400" s="228"/>
      <c r="M400" s="228"/>
      <c r="O400" s="228"/>
      <c r="Q400" s="228"/>
      <c r="S400" s="228"/>
      <c r="U400" s="228"/>
      <c r="W400" s="228"/>
    </row>
    <row r="401" spans="1:23" x14ac:dyDescent="0.35">
      <c r="A401" s="228"/>
      <c r="C401" s="228"/>
      <c r="E401" s="228"/>
      <c r="G401" s="228"/>
      <c r="I401" s="228"/>
      <c r="K401" s="228"/>
      <c r="M401" s="228"/>
      <c r="O401" s="228"/>
      <c r="Q401" s="228"/>
      <c r="S401" s="228"/>
      <c r="U401" s="228"/>
      <c r="W401" s="228"/>
    </row>
    <row r="402" spans="1:23" x14ac:dyDescent="0.35">
      <c r="A402" s="228"/>
      <c r="C402" s="228"/>
      <c r="E402" s="228"/>
      <c r="G402" s="228"/>
      <c r="I402" s="228"/>
      <c r="K402" s="228"/>
      <c r="M402" s="228"/>
      <c r="O402" s="228"/>
      <c r="Q402" s="228"/>
      <c r="S402" s="228"/>
      <c r="U402" s="228"/>
      <c r="W402" s="228"/>
    </row>
    <row r="403" spans="1:23" x14ac:dyDescent="0.35">
      <c r="A403" s="228"/>
      <c r="C403" s="228"/>
      <c r="E403" s="228"/>
      <c r="G403" s="228"/>
      <c r="I403" s="228"/>
      <c r="K403" s="228"/>
      <c r="M403" s="228"/>
      <c r="O403" s="228"/>
      <c r="Q403" s="228"/>
      <c r="S403" s="228"/>
      <c r="U403" s="228"/>
      <c r="W403" s="228"/>
    </row>
    <row r="404" spans="1:23" x14ac:dyDescent="0.35">
      <c r="A404" s="228"/>
      <c r="C404" s="228"/>
      <c r="E404" s="228"/>
      <c r="G404" s="228"/>
      <c r="I404" s="228"/>
      <c r="K404" s="228"/>
      <c r="M404" s="228"/>
      <c r="O404" s="228"/>
      <c r="Q404" s="228"/>
      <c r="S404" s="228"/>
      <c r="U404" s="228"/>
      <c r="W404" s="228"/>
    </row>
    <row r="405" spans="1:23" x14ac:dyDescent="0.35">
      <c r="A405" s="228"/>
      <c r="C405" s="228"/>
      <c r="E405" s="228"/>
      <c r="G405" s="228"/>
      <c r="I405" s="228"/>
      <c r="K405" s="228"/>
      <c r="M405" s="228"/>
      <c r="O405" s="228"/>
      <c r="Q405" s="228"/>
      <c r="S405" s="228"/>
      <c r="U405" s="228"/>
      <c r="W405" s="228"/>
    </row>
    <row r="406" spans="1:23" x14ac:dyDescent="0.35">
      <c r="A406" s="228"/>
      <c r="C406" s="228"/>
      <c r="E406" s="228"/>
      <c r="G406" s="228"/>
      <c r="I406" s="228"/>
      <c r="K406" s="228"/>
      <c r="M406" s="228"/>
      <c r="O406" s="228"/>
      <c r="Q406" s="228"/>
      <c r="S406" s="228"/>
      <c r="U406" s="228"/>
      <c r="W406" s="228"/>
    </row>
    <row r="407" spans="1:23" x14ac:dyDescent="0.35">
      <c r="A407" s="228"/>
      <c r="C407" s="228"/>
      <c r="E407" s="228"/>
      <c r="G407" s="228"/>
      <c r="I407" s="228"/>
      <c r="K407" s="228"/>
      <c r="M407" s="228"/>
      <c r="O407" s="228"/>
      <c r="Q407" s="228"/>
      <c r="S407" s="228"/>
      <c r="U407" s="228"/>
      <c r="W407" s="228"/>
    </row>
    <row r="408" spans="1:23" x14ac:dyDescent="0.35">
      <c r="A408" s="228"/>
      <c r="C408" s="228"/>
      <c r="E408" s="228"/>
      <c r="G408" s="228"/>
      <c r="I408" s="228"/>
      <c r="K408" s="228"/>
      <c r="M408" s="228"/>
      <c r="O408" s="228"/>
      <c r="Q408" s="228"/>
      <c r="S408" s="228"/>
      <c r="U408" s="228"/>
      <c r="W408" s="228"/>
    </row>
    <row r="409" spans="1:23" x14ac:dyDescent="0.35">
      <c r="A409" s="228"/>
      <c r="C409" s="228"/>
      <c r="E409" s="228"/>
      <c r="G409" s="228"/>
      <c r="I409" s="228"/>
      <c r="K409" s="228"/>
      <c r="M409" s="228"/>
      <c r="O409" s="228"/>
      <c r="Q409" s="228"/>
      <c r="S409" s="228"/>
      <c r="U409" s="228"/>
      <c r="W409" s="228"/>
    </row>
    <row r="410" spans="1:23" x14ac:dyDescent="0.35">
      <c r="A410" s="228"/>
      <c r="C410" s="228"/>
      <c r="E410" s="228"/>
      <c r="G410" s="228"/>
      <c r="I410" s="228"/>
      <c r="K410" s="228"/>
      <c r="M410" s="228"/>
      <c r="O410" s="228"/>
      <c r="Q410" s="228"/>
      <c r="S410" s="228"/>
      <c r="U410" s="228"/>
      <c r="W410" s="228"/>
    </row>
    <row r="411" spans="1:23" x14ac:dyDescent="0.35">
      <c r="A411" s="228"/>
      <c r="C411" s="228"/>
      <c r="E411" s="228"/>
      <c r="G411" s="228"/>
      <c r="I411" s="228"/>
      <c r="K411" s="228"/>
      <c r="M411" s="228"/>
      <c r="O411" s="228"/>
      <c r="Q411" s="228"/>
      <c r="S411" s="228"/>
      <c r="U411" s="228"/>
      <c r="W411" s="228"/>
    </row>
    <row r="412" spans="1:23" x14ac:dyDescent="0.35">
      <c r="A412" s="228"/>
      <c r="C412" s="228"/>
      <c r="E412" s="228"/>
      <c r="G412" s="228"/>
      <c r="I412" s="228"/>
      <c r="K412" s="228"/>
      <c r="M412" s="228"/>
      <c r="O412" s="228"/>
      <c r="Q412" s="228"/>
      <c r="S412" s="228"/>
      <c r="U412" s="228"/>
      <c r="W412" s="228"/>
    </row>
    <row r="413" spans="1:23" x14ac:dyDescent="0.35">
      <c r="A413" s="228"/>
      <c r="C413" s="228"/>
      <c r="E413" s="228"/>
      <c r="G413" s="228"/>
      <c r="I413" s="228"/>
      <c r="K413" s="228"/>
      <c r="M413" s="228"/>
      <c r="O413" s="228"/>
      <c r="Q413" s="228"/>
      <c r="S413" s="228"/>
      <c r="U413" s="228"/>
      <c r="W413" s="228"/>
    </row>
    <row r="414" spans="1:23" x14ac:dyDescent="0.35">
      <c r="A414" s="228"/>
      <c r="C414" s="228"/>
      <c r="E414" s="228"/>
      <c r="G414" s="228"/>
      <c r="I414" s="228"/>
      <c r="K414" s="228"/>
      <c r="M414" s="228"/>
      <c r="O414" s="228"/>
      <c r="Q414" s="228"/>
      <c r="S414" s="228"/>
      <c r="U414" s="228"/>
      <c r="W414" s="228"/>
    </row>
    <row r="415" spans="1:23" x14ac:dyDescent="0.35">
      <c r="A415" s="228"/>
      <c r="C415" s="228"/>
      <c r="E415" s="228"/>
      <c r="G415" s="228"/>
      <c r="I415" s="228"/>
      <c r="K415" s="228"/>
      <c r="M415" s="228"/>
      <c r="O415" s="228"/>
      <c r="Q415" s="228"/>
      <c r="S415" s="228"/>
      <c r="U415" s="228"/>
      <c r="W415" s="228"/>
    </row>
    <row r="416" spans="1:23" x14ac:dyDescent="0.35">
      <c r="A416" s="228"/>
      <c r="C416" s="228"/>
      <c r="E416" s="228"/>
      <c r="G416" s="228"/>
      <c r="I416" s="228"/>
      <c r="K416" s="228"/>
      <c r="M416" s="228"/>
      <c r="O416" s="228"/>
      <c r="Q416" s="228"/>
      <c r="S416" s="228"/>
      <c r="U416" s="228"/>
      <c r="W416" s="228"/>
    </row>
    <row r="417" spans="1:23" x14ac:dyDescent="0.35">
      <c r="A417" s="228"/>
      <c r="C417" s="228"/>
      <c r="E417" s="228"/>
      <c r="G417" s="228"/>
      <c r="I417" s="228"/>
      <c r="K417" s="228"/>
      <c r="M417" s="228"/>
      <c r="O417" s="228"/>
      <c r="Q417" s="228"/>
      <c r="S417" s="228"/>
      <c r="U417" s="228"/>
      <c r="W417" s="228"/>
    </row>
    <row r="418" spans="1:23" x14ac:dyDescent="0.35">
      <c r="A418" s="228"/>
      <c r="C418" s="228"/>
      <c r="E418" s="228"/>
      <c r="G418" s="228"/>
      <c r="I418" s="228"/>
      <c r="K418" s="228"/>
      <c r="M418" s="228"/>
      <c r="O418" s="228"/>
      <c r="Q418" s="228"/>
      <c r="S418" s="228"/>
      <c r="U418" s="228"/>
      <c r="W418" s="228"/>
    </row>
    <row r="419" spans="1:23" x14ac:dyDescent="0.35">
      <c r="A419" s="228"/>
      <c r="C419" s="228"/>
      <c r="E419" s="228"/>
      <c r="G419" s="228"/>
      <c r="I419" s="228"/>
      <c r="K419" s="228"/>
      <c r="M419" s="228"/>
      <c r="O419" s="228"/>
      <c r="Q419" s="228"/>
      <c r="S419" s="228"/>
      <c r="U419" s="228"/>
      <c r="W419" s="228"/>
    </row>
    <row r="420" spans="1:23" x14ac:dyDescent="0.35">
      <c r="A420" s="228"/>
      <c r="C420" s="228"/>
      <c r="E420" s="228"/>
      <c r="G420" s="228"/>
      <c r="I420" s="228"/>
      <c r="K420" s="228"/>
      <c r="M420" s="228"/>
      <c r="O420" s="228"/>
      <c r="Q420" s="228"/>
      <c r="S420" s="228"/>
      <c r="U420" s="228"/>
      <c r="W420" s="228"/>
    </row>
    <row r="421" spans="1:23" x14ac:dyDescent="0.35">
      <c r="A421" s="228"/>
      <c r="C421" s="228"/>
      <c r="E421" s="228"/>
      <c r="G421" s="228"/>
      <c r="I421" s="228"/>
      <c r="K421" s="228"/>
      <c r="M421" s="228"/>
      <c r="O421" s="228"/>
      <c r="Q421" s="228"/>
      <c r="S421" s="228"/>
      <c r="U421" s="228"/>
      <c r="W421" s="228"/>
    </row>
    <row r="422" spans="1:23" x14ac:dyDescent="0.35">
      <c r="A422" s="228"/>
      <c r="C422" s="228"/>
      <c r="E422" s="228"/>
      <c r="G422" s="228"/>
      <c r="I422" s="228"/>
      <c r="K422" s="228"/>
      <c r="M422" s="228"/>
      <c r="O422" s="228"/>
      <c r="Q422" s="228"/>
      <c r="S422" s="228"/>
      <c r="U422" s="228"/>
      <c r="W422" s="228"/>
    </row>
    <row r="423" spans="1:23" x14ac:dyDescent="0.35">
      <c r="A423" s="228"/>
      <c r="C423" s="228"/>
      <c r="E423" s="228"/>
      <c r="G423" s="228"/>
      <c r="I423" s="228"/>
      <c r="K423" s="228"/>
      <c r="M423" s="228"/>
      <c r="O423" s="228"/>
      <c r="Q423" s="228"/>
      <c r="S423" s="228"/>
      <c r="U423" s="228"/>
      <c r="W423" s="228"/>
    </row>
    <row r="424" spans="1:23" x14ac:dyDescent="0.35">
      <c r="A424" s="228"/>
      <c r="C424" s="228"/>
      <c r="E424" s="228"/>
      <c r="G424" s="228"/>
      <c r="I424" s="228"/>
      <c r="K424" s="228"/>
      <c r="M424" s="228"/>
      <c r="O424" s="228"/>
      <c r="Q424" s="228"/>
      <c r="S424" s="228"/>
      <c r="U424" s="228"/>
      <c r="W424" s="228"/>
    </row>
    <row r="425" spans="1:23" x14ac:dyDescent="0.35">
      <c r="A425" s="228"/>
      <c r="C425" s="228"/>
      <c r="E425" s="228"/>
      <c r="G425" s="228"/>
      <c r="I425" s="228"/>
      <c r="K425" s="228"/>
      <c r="M425" s="228"/>
      <c r="O425" s="228"/>
      <c r="Q425" s="228"/>
      <c r="S425" s="228"/>
      <c r="U425" s="228"/>
      <c r="W425" s="228"/>
    </row>
    <row r="426" spans="1:23" x14ac:dyDescent="0.35">
      <c r="A426" s="228"/>
      <c r="C426" s="228"/>
      <c r="E426" s="228"/>
      <c r="G426" s="228"/>
      <c r="I426" s="228"/>
      <c r="K426" s="228"/>
      <c r="M426" s="228"/>
      <c r="O426" s="228"/>
      <c r="Q426" s="228"/>
      <c r="S426" s="228"/>
      <c r="U426" s="228"/>
      <c r="W426" s="228"/>
    </row>
    <row r="427" spans="1:23" x14ac:dyDescent="0.35">
      <c r="A427" s="228"/>
      <c r="C427" s="228"/>
      <c r="E427" s="228"/>
      <c r="G427" s="228"/>
      <c r="I427" s="228"/>
      <c r="K427" s="228"/>
      <c r="M427" s="228"/>
      <c r="O427" s="228"/>
      <c r="Q427" s="228"/>
      <c r="S427" s="228"/>
      <c r="U427" s="228"/>
      <c r="W427" s="228"/>
    </row>
    <row r="428" spans="1:23" x14ac:dyDescent="0.35">
      <c r="A428" s="228"/>
      <c r="C428" s="228"/>
      <c r="E428" s="228"/>
      <c r="G428" s="228"/>
      <c r="I428" s="228"/>
      <c r="K428" s="228"/>
      <c r="M428" s="228"/>
      <c r="O428" s="228"/>
      <c r="Q428" s="228"/>
      <c r="S428" s="228"/>
      <c r="U428" s="228"/>
      <c r="W428" s="228"/>
    </row>
    <row r="429" spans="1:23" x14ac:dyDescent="0.35">
      <c r="A429" s="228"/>
      <c r="C429" s="228"/>
      <c r="E429" s="228"/>
      <c r="G429" s="228"/>
      <c r="I429" s="228"/>
      <c r="K429" s="228"/>
      <c r="M429" s="228"/>
      <c r="O429" s="228"/>
      <c r="Q429" s="228"/>
      <c r="S429" s="228"/>
      <c r="U429" s="228"/>
      <c r="W429" s="228"/>
    </row>
    <row r="430" spans="1:23" x14ac:dyDescent="0.35">
      <c r="A430" s="228"/>
      <c r="C430" s="228"/>
      <c r="E430" s="228"/>
      <c r="G430" s="228"/>
      <c r="I430" s="228"/>
      <c r="K430" s="228"/>
      <c r="M430" s="228"/>
      <c r="O430" s="228"/>
      <c r="Q430" s="228"/>
      <c r="S430" s="228"/>
      <c r="U430" s="228"/>
      <c r="W430" s="228"/>
    </row>
    <row r="431" spans="1:23" x14ac:dyDescent="0.35">
      <c r="A431" s="228"/>
      <c r="C431" s="228"/>
      <c r="E431" s="228"/>
      <c r="G431" s="228"/>
      <c r="I431" s="228"/>
      <c r="K431" s="228"/>
      <c r="M431" s="228"/>
      <c r="O431" s="228"/>
      <c r="Q431" s="228"/>
      <c r="S431" s="228"/>
      <c r="U431" s="228"/>
      <c r="W431" s="228"/>
    </row>
    <row r="432" spans="1:23" x14ac:dyDescent="0.35">
      <c r="A432" s="228"/>
      <c r="C432" s="228"/>
      <c r="E432" s="228"/>
      <c r="G432" s="228"/>
      <c r="I432" s="228"/>
      <c r="K432" s="228"/>
      <c r="M432" s="228"/>
      <c r="O432" s="228"/>
      <c r="Q432" s="228"/>
      <c r="S432" s="228"/>
      <c r="U432" s="228"/>
      <c r="W432" s="228"/>
    </row>
    <row r="433" spans="1:23" x14ac:dyDescent="0.35">
      <c r="A433" s="228"/>
      <c r="C433" s="228"/>
      <c r="E433" s="228"/>
      <c r="G433" s="228"/>
      <c r="I433" s="228"/>
      <c r="K433" s="228"/>
      <c r="M433" s="228"/>
      <c r="O433" s="228"/>
      <c r="Q433" s="228"/>
      <c r="S433" s="228"/>
      <c r="U433" s="228"/>
      <c r="W433" s="228"/>
    </row>
    <row r="434" spans="1:23" x14ac:dyDescent="0.35">
      <c r="A434" s="228"/>
      <c r="C434" s="228"/>
      <c r="E434" s="228"/>
      <c r="G434" s="228"/>
      <c r="I434" s="228"/>
      <c r="K434" s="228"/>
      <c r="M434" s="228"/>
      <c r="O434" s="228"/>
      <c r="Q434" s="228"/>
      <c r="S434" s="228"/>
      <c r="U434" s="228"/>
      <c r="W434" s="228"/>
    </row>
    <row r="435" spans="1:23" x14ac:dyDescent="0.35">
      <c r="A435" s="228"/>
      <c r="C435" s="228"/>
      <c r="E435" s="228"/>
      <c r="G435" s="228"/>
      <c r="I435" s="228"/>
      <c r="K435" s="228"/>
      <c r="M435" s="228"/>
      <c r="O435" s="228"/>
      <c r="Q435" s="228"/>
      <c r="S435" s="228"/>
      <c r="U435" s="228"/>
      <c r="W435" s="228"/>
    </row>
    <row r="436" spans="1:23" x14ac:dyDescent="0.35">
      <c r="A436" s="228"/>
      <c r="C436" s="228"/>
      <c r="E436" s="228"/>
      <c r="G436" s="228"/>
      <c r="I436" s="228"/>
      <c r="K436" s="228"/>
      <c r="M436" s="228"/>
      <c r="O436" s="228"/>
      <c r="Q436" s="228"/>
      <c r="S436" s="228"/>
      <c r="U436" s="228"/>
      <c r="W436" s="228"/>
    </row>
    <row r="437" spans="1:23" x14ac:dyDescent="0.35">
      <c r="A437" s="228"/>
      <c r="C437" s="228"/>
      <c r="E437" s="228"/>
      <c r="G437" s="228"/>
      <c r="I437" s="228"/>
      <c r="K437" s="228"/>
      <c r="M437" s="228"/>
      <c r="O437" s="228"/>
      <c r="Q437" s="228"/>
      <c r="S437" s="228"/>
      <c r="U437" s="228"/>
      <c r="W437" s="228"/>
    </row>
    <row r="438" spans="1:23" x14ac:dyDescent="0.35">
      <c r="A438" s="228"/>
      <c r="C438" s="228"/>
      <c r="E438" s="228"/>
      <c r="G438" s="228"/>
      <c r="I438" s="228"/>
      <c r="K438" s="228"/>
      <c r="M438" s="228"/>
      <c r="O438" s="228"/>
      <c r="Q438" s="228"/>
      <c r="S438" s="228"/>
      <c r="U438" s="228"/>
      <c r="W438" s="228"/>
    </row>
    <row r="439" spans="1:23" x14ac:dyDescent="0.35">
      <c r="A439" s="228"/>
      <c r="C439" s="228"/>
      <c r="E439" s="228"/>
      <c r="G439" s="228"/>
      <c r="I439" s="228"/>
      <c r="K439" s="228"/>
      <c r="M439" s="228"/>
      <c r="O439" s="228"/>
      <c r="Q439" s="228"/>
      <c r="S439" s="228"/>
      <c r="U439" s="228"/>
      <c r="W439" s="228"/>
    </row>
    <row r="440" spans="1:23" x14ac:dyDescent="0.35">
      <c r="A440" s="228"/>
      <c r="C440" s="228"/>
      <c r="E440" s="228"/>
      <c r="G440" s="228"/>
      <c r="I440" s="228"/>
      <c r="K440" s="228"/>
      <c r="M440" s="228"/>
      <c r="O440" s="228"/>
      <c r="Q440" s="228"/>
      <c r="S440" s="228"/>
      <c r="U440" s="228"/>
      <c r="W440" s="228"/>
    </row>
    <row r="441" spans="1:23" x14ac:dyDescent="0.35">
      <c r="A441" s="228"/>
      <c r="C441" s="228"/>
      <c r="E441" s="228"/>
      <c r="G441" s="228"/>
      <c r="I441" s="228"/>
      <c r="K441" s="228"/>
      <c r="M441" s="228"/>
      <c r="O441" s="228"/>
      <c r="Q441" s="228"/>
      <c r="S441" s="228"/>
      <c r="U441" s="228"/>
      <c r="W441" s="228"/>
    </row>
    <row r="442" spans="1:23" x14ac:dyDescent="0.35">
      <c r="A442" s="228"/>
      <c r="C442" s="228"/>
      <c r="E442" s="228"/>
      <c r="G442" s="228"/>
      <c r="I442" s="228"/>
      <c r="K442" s="228"/>
      <c r="M442" s="228"/>
      <c r="O442" s="228"/>
      <c r="Q442" s="228"/>
      <c r="S442" s="228"/>
      <c r="U442" s="228"/>
      <c r="W442" s="228"/>
    </row>
    <row r="443" spans="1:23" x14ac:dyDescent="0.35">
      <c r="A443" s="228"/>
      <c r="C443" s="228"/>
      <c r="E443" s="228"/>
      <c r="G443" s="228"/>
      <c r="I443" s="228"/>
      <c r="K443" s="228"/>
      <c r="M443" s="228"/>
      <c r="O443" s="228"/>
      <c r="Q443" s="228"/>
      <c r="S443" s="228"/>
      <c r="U443" s="228"/>
      <c r="W443" s="228"/>
    </row>
    <row r="444" spans="1:23" x14ac:dyDescent="0.35">
      <c r="A444" s="228"/>
      <c r="C444" s="228"/>
      <c r="E444" s="228"/>
      <c r="G444" s="228"/>
      <c r="I444" s="228"/>
      <c r="K444" s="228"/>
      <c r="M444" s="228"/>
      <c r="O444" s="228"/>
      <c r="Q444" s="228"/>
      <c r="S444" s="228"/>
      <c r="U444" s="228"/>
      <c r="W444" s="228"/>
    </row>
    <row r="445" spans="1:23" x14ac:dyDescent="0.35">
      <c r="A445" s="228"/>
      <c r="C445" s="228"/>
      <c r="E445" s="228"/>
      <c r="G445" s="228"/>
      <c r="I445" s="228"/>
      <c r="K445" s="228"/>
      <c r="M445" s="228"/>
      <c r="O445" s="228"/>
      <c r="Q445" s="228"/>
      <c r="S445" s="228"/>
      <c r="U445" s="228"/>
      <c r="W445" s="228"/>
    </row>
    <row r="446" spans="1:23" x14ac:dyDescent="0.35">
      <c r="A446" s="228"/>
      <c r="C446" s="228"/>
      <c r="E446" s="228"/>
      <c r="G446" s="228"/>
      <c r="I446" s="228"/>
      <c r="K446" s="228"/>
      <c r="M446" s="228"/>
      <c r="O446" s="228"/>
      <c r="Q446" s="228"/>
      <c r="S446" s="228"/>
      <c r="U446" s="228"/>
      <c r="W446" s="228"/>
    </row>
    <row r="447" spans="1:23" x14ac:dyDescent="0.35">
      <c r="A447" s="228"/>
      <c r="C447" s="228"/>
      <c r="E447" s="228"/>
      <c r="G447" s="228"/>
      <c r="I447" s="228"/>
      <c r="K447" s="228"/>
      <c r="M447" s="228"/>
      <c r="O447" s="228"/>
      <c r="Q447" s="228"/>
      <c r="S447" s="228"/>
      <c r="U447" s="228"/>
      <c r="W447" s="228"/>
    </row>
    <row r="448" spans="1:23" x14ac:dyDescent="0.35">
      <c r="A448" s="228"/>
      <c r="C448" s="228"/>
      <c r="E448" s="228"/>
      <c r="G448" s="228"/>
      <c r="I448" s="228"/>
      <c r="K448" s="228"/>
      <c r="M448" s="228"/>
      <c r="O448" s="228"/>
      <c r="Q448" s="228"/>
      <c r="S448" s="228"/>
      <c r="U448" s="228"/>
      <c r="W448" s="228"/>
    </row>
    <row r="449" spans="1:23" x14ac:dyDescent="0.35">
      <c r="A449" s="228"/>
      <c r="C449" s="228"/>
      <c r="E449" s="228"/>
      <c r="G449" s="228"/>
      <c r="I449" s="228"/>
      <c r="K449" s="228"/>
      <c r="M449" s="228"/>
      <c r="O449" s="228"/>
      <c r="Q449" s="228"/>
      <c r="S449" s="228"/>
      <c r="U449" s="228"/>
      <c r="W449" s="228"/>
    </row>
    <row r="450" spans="1:23" x14ac:dyDescent="0.35">
      <c r="A450" s="228"/>
      <c r="C450" s="228"/>
      <c r="E450" s="228"/>
      <c r="G450" s="228"/>
      <c r="I450" s="228"/>
      <c r="K450" s="228"/>
      <c r="M450" s="228"/>
      <c r="O450" s="228"/>
      <c r="Q450" s="228"/>
      <c r="S450" s="228"/>
      <c r="U450" s="228"/>
      <c r="W450" s="228"/>
    </row>
    <row r="451" spans="1:23" x14ac:dyDescent="0.35">
      <c r="A451" s="228"/>
      <c r="C451" s="228"/>
      <c r="E451" s="228"/>
      <c r="G451" s="228"/>
      <c r="I451" s="228"/>
      <c r="K451" s="228"/>
      <c r="M451" s="228"/>
      <c r="O451" s="228"/>
      <c r="Q451" s="228"/>
      <c r="S451" s="228"/>
      <c r="U451" s="228"/>
      <c r="W451" s="228"/>
    </row>
    <row r="452" spans="1:23" x14ac:dyDescent="0.35">
      <c r="A452" s="228"/>
      <c r="C452" s="228"/>
      <c r="E452" s="228"/>
      <c r="G452" s="228"/>
      <c r="I452" s="228"/>
      <c r="K452" s="228"/>
      <c r="M452" s="228"/>
      <c r="O452" s="228"/>
      <c r="Q452" s="228"/>
      <c r="S452" s="228"/>
      <c r="U452" s="228"/>
      <c r="W452" s="228"/>
    </row>
    <row r="453" spans="1:23" x14ac:dyDescent="0.35">
      <c r="A453" s="228"/>
      <c r="C453" s="228"/>
      <c r="E453" s="228"/>
      <c r="G453" s="228"/>
      <c r="I453" s="228"/>
      <c r="K453" s="228"/>
      <c r="M453" s="228"/>
      <c r="O453" s="228"/>
      <c r="Q453" s="228"/>
      <c r="S453" s="228"/>
      <c r="U453" s="228"/>
      <c r="W453" s="228"/>
    </row>
    <row r="454" spans="1:23" x14ac:dyDescent="0.35">
      <c r="A454" s="228"/>
      <c r="C454" s="228"/>
      <c r="E454" s="228"/>
      <c r="G454" s="228"/>
      <c r="I454" s="228"/>
      <c r="K454" s="228"/>
      <c r="M454" s="228"/>
      <c r="O454" s="228"/>
      <c r="Q454" s="228"/>
      <c r="S454" s="228"/>
      <c r="U454" s="228"/>
      <c r="W454" s="228"/>
    </row>
    <row r="455" spans="1:23" x14ac:dyDescent="0.35">
      <c r="A455" s="228"/>
      <c r="C455" s="228"/>
      <c r="E455" s="228"/>
      <c r="G455" s="228"/>
      <c r="I455" s="228"/>
      <c r="K455" s="228"/>
      <c r="M455" s="228"/>
      <c r="O455" s="228"/>
      <c r="Q455" s="228"/>
      <c r="S455" s="228"/>
      <c r="U455" s="228"/>
      <c r="W455" s="228"/>
    </row>
    <row r="456" spans="1:23" x14ac:dyDescent="0.35">
      <c r="A456" s="228"/>
      <c r="C456" s="228"/>
      <c r="E456" s="228"/>
      <c r="G456" s="228"/>
      <c r="I456" s="228"/>
      <c r="K456" s="228"/>
      <c r="M456" s="228"/>
      <c r="O456" s="228"/>
      <c r="Q456" s="228"/>
      <c r="S456" s="228"/>
      <c r="U456" s="228"/>
      <c r="W456" s="228"/>
    </row>
    <row r="457" spans="1:23" x14ac:dyDescent="0.35">
      <c r="A457" s="228"/>
      <c r="C457" s="228"/>
      <c r="E457" s="228"/>
      <c r="G457" s="228"/>
      <c r="I457" s="228"/>
      <c r="K457" s="228"/>
      <c r="M457" s="228"/>
      <c r="O457" s="228"/>
      <c r="Q457" s="228"/>
      <c r="S457" s="228"/>
      <c r="U457" s="228"/>
      <c r="W457" s="228"/>
    </row>
    <row r="458" spans="1:23" x14ac:dyDescent="0.35">
      <c r="A458" s="228"/>
      <c r="C458" s="228"/>
      <c r="E458" s="228"/>
      <c r="G458" s="228"/>
      <c r="I458" s="228"/>
      <c r="K458" s="228"/>
      <c r="M458" s="228"/>
      <c r="O458" s="228"/>
      <c r="Q458" s="228"/>
      <c r="S458" s="228"/>
      <c r="U458" s="228"/>
      <c r="W458" s="228"/>
    </row>
    <row r="459" spans="1:23" x14ac:dyDescent="0.35">
      <c r="A459" s="228"/>
      <c r="C459" s="228"/>
      <c r="E459" s="228"/>
      <c r="G459" s="228"/>
      <c r="I459" s="228"/>
      <c r="K459" s="228"/>
      <c r="M459" s="228"/>
      <c r="O459" s="228"/>
      <c r="Q459" s="228"/>
      <c r="S459" s="228"/>
      <c r="U459" s="228"/>
      <c r="W459" s="228"/>
    </row>
    <row r="460" spans="1:23" x14ac:dyDescent="0.35">
      <c r="A460" s="228"/>
      <c r="C460" s="228"/>
      <c r="E460" s="228"/>
      <c r="G460" s="228"/>
      <c r="I460" s="228"/>
      <c r="K460" s="228"/>
      <c r="M460" s="228"/>
      <c r="O460" s="228"/>
      <c r="Q460" s="228"/>
      <c r="S460" s="228"/>
      <c r="U460" s="228"/>
      <c r="W460" s="228"/>
    </row>
    <row r="461" spans="1:23" x14ac:dyDescent="0.35">
      <c r="A461" s="228"/>
      <c r="C461" s="228"/>
      <c r="E461" s="228"/>
      <c r="G461" s="228"/>
      <c r="I461" s="228"/>
      <c r="K461" s="228"/>
      <c r="M461" s="228"/>
      <c r="O461" s="228"/>
      <c r="Q461" s="228"/>
      <c r="S461" s="228"/>
      <c r="U461" s="228"/>
      <c r="W461" s="228"/>
    </row>
    <row r="462" spans="1:23" x14ac:dyDescent="0.35">
      <c r="A462" s="228"/>
      <c r="C462" s="228"/>
      <c r="E462" s="228"/>
      <c r="G462" s="228"/>
      <c r="I462" s="228"/>
      <c r="K462" s="228"/>
      <c r="M462" s="228"/>
      <c r="O462" s="228"/>
      <c r="Q462" s="228"/>
      <c r="S462" s="228"/>
      <c r="U462" s="228"/>
      <c r="W462" s="228"/>
    </row>
    <row r="463" spans="1:23" x14ac:dyDescent="0.35">
      <c r="A463" s="228"/>
      <c r="C463" s="228"/>
      <c r="E463" s="228"/>
      <c r="G463" s="228"/>
      <c r="I463" s="228"/>
      <c r="K463" s="228"/>
      <c r="M463" s="228"/>
      <c r="O463" s="228"/>
      <c r="Q463" s="228"/>
      <c r="S463" s="228"/>
      <c r="U463" s="228"/>
      <c r="W463" s="228"/>
    </row>
    <row r="464" spans="1:23" x14ac:dyDescent="0.35">
      <c r="A464" s="228"/>
      <c r="C464" s="228"/>
      <c r="E464" s="228"/>
      <c r="G464" s="228"/>
      <c r="I464" s="228"/>
      <c r="K464" s="228"/>
      <c r="M464" s="228"/>
      <c r="O464" s="228"/>
      <c r="Q464" s="228"/>
      <c r="S464" s="228"/>
      <c r="U464" s="228"/>
      <c r="W464" s="228"/>
    </row>
    <row r="465" spans="1:23" x14ac:dyDescent="0.35">
      <c r="A465" s="228"/>
      <c r="C465" s="228"/>
      <c r="E465" s="228"/>
      <c r="G465" s="228"/>
      <c r="I465" s="228"/>
      <c r="K465" s="228"/>
      <c r="M465" s="228"/>
      <c r="O465" s="228"/>
      <c r="Q465" s="228"/>
      <c r="S465" s="228"/>
      <c r="U465" s="228"/>
      <c r="W465" s="228"/>
    </row>
    <row r="466" spans="1:23" x14ac:dyDescent="0.35">
      <c r="A466" s="228"/>
      <c r="C466" s="228"/>
      <c r="E466" s="228"/>
      <c r="G466" s="228"/>
      <c r="I466" s="228"/>
      <c r="K466" s="228"/>
      <c r="M466" s="228"/>
      <c r="O466" s="228"/>
      <c r="Q466" s="228"/>
      <c r="S466" s="228"/>
      <c r="U466" s="228"/>
      <c r="W466" s="228"/>
    </row>
    <row r="467" spans="1:23" x14ac:dyDescent="0.35">
      <c r="A467" s="228"/>
      <c r="C467" s="228"/>
      <c r="E467" s="228"/>
      <c r="G467" s="228"/>
      <c r="I467" s="228"/>
      <c r="K467" s="228"/>
      <c r="M467" s="228"/>
      <c r="O467" s="228"/>
      <c r="Q467" s="228"/>
      <c r="S467" s="228"/>
      <c r="U467" s="228"/>
      <c r="W467" s="228"/>
    </row>
    <row r="468" spans="1:23" x14ac:dyDescent="0.35">
      <c r="A468" s="228"/>
      <c r="C468" s="228"/>
      <c r="E468" s="228"/>
      <c r="G468" s="228"/>
      <c r="I468" s="228"/>
      <c r="K468" s="228"/>
      <c r="M468" s="228"/>
      <c r="O468" s="228"/>
      <c r="Q468" s="228"/>
      <c r="S468" s="228"/>
      <c r="U468" s="228"/>
      <c r="W468" s="228"/>
    </row>
    <row r="469" spans="1:23" x14ac:dyDescent="0.35">
      <c r="A469" s="228"/>
      <c r="C469" s="228"/>
      <c r="E469" s="228"/>
      <c r="G469" s="228"/>
      <c r="I469" s="228"/>
      <c r="K469" s="228"/>
      <c r="M469" s="228"/>
      <c r="O469" s="228"/>
      <c r="Q469" s="228"/>
      <c r="S469" s="228"/>
      <c r="U469" s="228"/>
      <c r="W469" s="228"/>
    </row>
    <row r="470" spans="1:23" x14ac:dyDescent="0.35">
      <c r="A470" s="228"/>
      <c r="C470" s="228"/>
      <c r="E470" s="228"/>
      <c r="G470" s="228"/>
      <c r="I470" s="228"/>
      <c r="K470" s="228"/>
      <c r="M470" s="228"/>
      <c r="O470" s="228"/>
      <c r="Q470" s="228"/>
      <c r="S470" s="228"/>
      <c r="U470" s="228"/>
      <c r="W470" s="228"/>
    </row>
    <row r="471" spans="1:23" x14ac:dyDescent="0.35">
      <c r="A471" s="228"/>
      <c r="C471" s="228"/>
      <c r="E471" s="228"/>
      <c r="G471" s="228"/>
      <c r="I471" s="228"/>
      <c r="K471" s="228"/>
      <c r="M471" s="228"/>
      <c r="O471" s="228"/>
      <c r="Q471" s="228"/>
      <c r="S471" s="228"/>
      <c r="U471" s="228"/>
      <c r="W471" s="228"/>
    </row>
    <row r="472" spans="1:23" x14ac:dyDescent="0.35">
      <c r="A472" s="228"/>
      <c r="C472" s="228"/>
      <c r="E472" s="228"/>
      <c r="G472" s="228"/>
      <c r="I472" s="228"/>
      <c r="K472" s="228"/>
      <c r="M472" s="228"/>
      <c r="O472" s="228"/>
      <c r="Q472" s="228"/>
      <c r="S472" s="228"/>
      <c r="U472" s="228"/>
      <c r="W472" s="228"/>
    </row>
    <row r="473" spans="1:23" x14ac:dyDescent="0.35">
      <c r="A473" s="228"/>
      <c r="C473" s="228"/>
      <c r="E473" s="228"/>
      <c r="G473" s="228"/>
      <c r="I473" s="228"/>
      <c r="K473" s="228"/>
      <c r="M473" s="228"/>
      <c r="O473" s="228"/>
      <c r="Q473" s="228"/>
      <c r="S473" s="228"/>
      <c r="U473" s="228"/>
      <c r="W473" s="228"/>
    </row>
    <row r="474" spans="1:23" x14ac:dyDescent="0.35">
      <c r="A474" s="228"/>
      <c r="C474" s="228"/>
      <c r="E474" s="228"/>
      <c r="G474" s="228"/>
      <c r="I474" s="228"/>
      <c r="K474" s="228"/>
      <c r="M474" s="228"/>
      <c r="O474" s="228"/>
      <c r="Q474" s="228"/>
      <c r="S474" s="228"/>
      <c r="U474" s="228"/>
      <c r="W474" s="228"/>
    </row>
    <row r="475" spans="1:23" x14ac:dyDescent="0.35">
      <c r="A475" s="228"/>
      <c r="C475" s="228"/>
      <c r="E475" s="228"/>
      <c r="G475" s="228"/>
      <c r="I475" s="228"/>
      <c r="K475" s="228"/>
      <c r="M475" s="228"/>
      <c r="O475" s="228"/>
      <c r="Q475" s="228"/>
      <c r="S475" s="228"/>
      <c r="U475" s="228"/>
      <c r="W475" s="228"/>
    </row>
    <row r="476" spans="1:23" x14ac:dyDescent="0.35">
      <c r="A476" s="228"/>
      <c r="C476" s="228"/>
      <c r="E476" s="228"/>
      <c r="G476" s="228"/>
      <c r="I476" s="228"/>
      <c r="K476" s="228"/>
      <c r="M476" s="228"/>
      <c r="O476" s="228"/>
      <c r="Q476" s="228"/>
      <c r="S476" s="228"/>
      <c r="U476" s="228"/>
      <c r="W476" s="228"/>
    </row>
    <row r="477" spans="1:23" x14ac:dyDescent="0.35">
      <c r="A477" s="228"/>
      <c r="C477" s="228"/>
      <c r="E477" s="228"/>
      <c r="G477" s="228"/>
      <c r="I477" s="228"/>
      <c r="K477" s="228"/>
      <c r="M477" s="228"/>
      <c r="O477" s="228"/>
      <c r="Q477" s="228"/>
      <c r="S477" s="228"/>
      <c r="U477" s="228"/>
      <c r="W477" s="228"/>
    </row>
    <row r="478" spans="1:23" x14ac:dyDescent="0.35">
      <c r="A478" s="228"/>
      <c r="C478" s="228"/>
      <c r="E478" s="228"/>
      <c r="G478" s="228"/>
      <c r="I478" s="228"/>
      <c r="K478" s="228"/>
      <c r="M478" s="228"/>
      <c r="O478" s="228"/>
      <c r="Q478" s="228"/>
      <c r="S478" s="228"/>
      <c r="U478" s="228"/>
      <c r="W478" s="228"/>
    </row>
    <row r="479" spans="1:23" x14ac:dyDescent="0.35">
      <c r="A479" s="228"/>
      <c r="C479" s="228"/>
      <c r="E479" s="228"/>
      <c r="G479" s="228"/>
      <c r="I479" s="228"/>
      <c r="K479" s="228"/>
      <c r="M479" s="228"/>
      <c r="O479" s="228"/>
      <c r="Q479" s="228"/>
      <c r="S479" s="228"/>
      <c r="U479" s="228"/>
      <c r="W479" s="228"/>
    </row>
    <row r="480" spans="1:23" x14ac:dyDescent="0.35">
      <c r="A480" s="228"/>
      <c r="C480" s="228"/>
      <c r="E480" s="228"/>
      <c r="G480" s="228"/>
      <c r="I480" s="228"/>
      <c r="K480" s="228"/>
      <c r="M480" s="228"/>
      <c r="O480" s="228"/>
      <c r="Q480" s="228"/>
      <c r="S480" s="228"/>
      <c r="U480" s="228"/>
      <c r="W480" s="228"/>
    </row>
    <row r="481" spans="1:23" x14ac:dyDescent="0.35">
      <c r="A481" s="228"/>
      <c r="C481" s="228"/>
      <c r="E481" s="228"/>
      <c r="G481" s="228"/>
      <c r="I481" s="228"/>
      <c r="K481" s="228"/>
      <c r="M481" s="228"/>
      <c r="O481" s="228"/>
      <c r="Q481" s="228"/>
      <c r="S481" s="228"/>
      <c r="U481" s="228"/>
      <c r="W481" s="228"/>
    </row>
    <row r="482" spans="1:23" x14ac:dyDescent="0.35">
      <c r="A482" s="228"/>
      <c r="C482" s="228"/>
      <c r="E482" s="228"/>
      <c r="G482" s="228"/>
      <c r="I482" s="228"/>
      <c r="K482" s="228"/>
      <c r="M482" s="228"/>
      <c r="O482" s="228"/>
      <c r="Q482" s="228"/>
      <c r="S482" s="228"/>
      <c r="U482" s="228"/>
      <c r="W482" s="228"/>
    </row>
    <row r="483" spans="1:23" x14ac:dyDescent="0.35">
      <c r="A483" s="228"/>
      <c r="C483" s="228"/>
      <c r="E483" s="228"/>
      <c r="G483" s="228"/>
      <c r="I483" s="228"/>
      <c r="K483" s="228"/>
      <c r="M483" s="228"/>
      <c r="O483" s="228"/>
      <c r="Q483" s="228"/>
      <c r="S483" s="228"/>
      <c r="U483" s="228"/>
      <c r="W483" s="228"/>
    </row>
    <row r="484" spans="1:23" x14ac:dyDescent="0.35">
      <c r="A484" s="228"/>
      <c r="C484" s="228"/>
      <c r="E484" s="228"/>
      <c r="G484" s="228"/>
      <c r="I484" s="228"/>
      <c r="K484" s="228"/>
      <c r="M484" s="228"/>
      <c r="O484" s="228"/>
      <c r="Q484" s="228"/>
      <c r="S484" s="228"/>
      <c r="U484" s="228"/>
      <c r="W484" s="228"/>
    </row>
    <row r="485" spans="1:23" x14ac:dyDescent="0.35">
      <c r="A485" s="228"/>
      <c r="C485" s="228"/>
      <c r="E485" s="228"/>
      <c r="G485" s="228"/>
      <c r="I485" s="228"/>
      <c r="K485" s="228"/>
      <c r="M485" s="228"/>
      <c r="O485" s="228"/>
      <c r="Q485" s="228"/>
      <c r="S485" s="228"/>
      <c r="U485" s="228"/>
      <c r="W485" s="228"/>
    </row>
    <row r="486" spans="1:23" x14ac:dyDescent="0.35">
      <c r="A486" s="228"/>
      <c r="C486" s="228"/>
      <c r="E486" s="228"/>
      <c r="G486" s="228"/>
      <c r="I486" s="228"/>
      <c r="K486" s="228"/>
      <c r="M486" s="228"/>
      <c r="O486" s="228"/>
      <c r="Q486" s="228"/>
      <c r="S486" s="228"/>
      <c r="U486" s="228"/>
      <c r="W486" s="228"/>
    </row>
    <row r="487" spans="1:23" x14ac:dyDescent="0.35">
      <c r="A487" s="228"/>
      <c r="C487" s="228"/>
      <c r="E487" s="228"/>
      <c r="G487" s="228"/>
      <c r="I487" s="228"/>
      <c r="K487" s="228"/>
      <c r="M487" s="228"/>
      <c r="O487" s="228"/>
      <c r="Q487" s="228"/>
      <c r="S487" s="228"/>
      <c r="U487" s="228"/>
      <c r="W487" s="228"/>
    </row>
    <row r="488" spans="1:23" x14ac:dyDescent="0.35">
      <c r="A488" s="228"/>
      <c r="C488" s="228"/>
      <c r="E488" s="228"/>
      <c r="G488" s="228"/>
      <c r="I488" s="228"/>
      <c r="K488" s="228"/>
      <c r="M488" s="228"/>
      <c r="O488" s="228"/>
      <c r="Q488" s="228"/>
      <c r="S488" s="228"/>
      <c r="U488" s="228"/>
      <c r="W488" s="228"/>
    </row>
    <row r="489" spans="1:23" x14ac:dyDescent="0.35">
      <c r="A489" s="228"/>
      <c r="C489" s="228"/>
      <c r="E489" s="228"/>
      <c r="G489" s="228"/>
      <c r="I489" s="228"/>
      <c r="K489" s="228"/>
      <c r="M489" s="228"/>
      <c r="O489" s="228"/>
      <c r="Q489" s="228"/>
      <c r="S489" s="228"/>
      <c r="U489" s="228"/>
      <c r="W489" s="228"/>
    </row>
    <row r="490" spans="1:23" x14ac:dyDescent="0.35">
      <c r="A490" s="228"/>
      <c r="C490" s="228"/>
      <c r="E490" s="228"/>
      <c r="G490" s="228"/>
      <c r="I490" s="228"/>
      <c r="K490" s="228"/>
      <c r="M490" s="228"/>
      <c r="O490" s="228"/>
      <c r="Q490" s="228"/>
      <c r="S490" s="228"/>
      <c r="U490" s="228"/>
      <c r="W490" s="228"/>
    </row>
    <row r="491" spans="1:23" x14ac:dyDescent="0.35">
      <c r="A491" s="228"/>
      <c r="C491" s="228"/>
      <c r="E491" s="228"/>
      <c r="G491" s="228"/>
      <c r="I491" s="228"/>
      <c r="K491" s="228"/>
      <c r="M491" s="228"/>
      <c r="O491" s="228"/>
      <c r="Q491" s="228"/>
      <c r="S491" s="228"/>
      <c r="U491" s="228"/>
      <c r="W491" s="228"/>
    </row>
    <row r="492" spans="1:23" x14ac:dyDescent="0.35">
      <c r="A492" s="228"/>
      <c r="C492" s="228"/>
      <c r="E492" s="228"/>
      <c r="G492" s="228"/>
      <c r="I492" s="228"/>
      <c r="K492" s="228"/>
      <c r="M492" s="228"/>
      <c r="O492" s="228"/>
      <c r="Q492" s="228"/>
      <c r="S492" s="228"/>
      <c r="U492" s="228"/>
      <c r="W492" s="228"/>
    </row>
    <row r="493" spans="1:23" x14ac:dyDescent="0.35">
      <c r="A493" s="228"/>
      <c r="C493" s="228"/>
      <c r="E493" s="228"/>
      <c r="G493" s="228"/>
      <c r="I493" s="228"/>
      <c r="K493" s="228"/>
      <c r="M493" s="228"/>
      <c r="O493" s="228"/>
      <c r="Q493" s="228"/>
      <c r="S493" s="228"/>
      <c r="U493" s="228"/>
      <c r="W493" s="228"/>
    </row>
    <row r="494" spans="1:23" x14ac:dyDescent="0.35">
      <c r="A494" s="228"/>
      <c r="C494" s="228"/>
      <c r="E494" s="228"/>
      <c r="G494" s="228"/>
      <c r="I494" s="228"/>
      <c r="K494" s="228"/>
      <c r="M494" s="228"/>
      <c r="O494" s="228"/>
      <c r="Q494" s="228"/>
      <c r="S494" s="228"/>
      <c r="U494" s="228"/>
      <c r="W494" s="228"/>
    </row>
    <row r="495" spans="1:23" x14ac:dyDescent="0.35">
      <c r="A495" s="228"/>
      <c r="C495" s="228"/>
      <c r="E495" s="228"/>
      <c r="G495" s="228"/>
      <c r="I495" s="228"/>
      <c r="K495" s="228"/>
      <c r="M495" s="228"/>
      <c r="O495" s="228"/>
      <c r="Q495" s="228"/>
      <c r="S495" s="228"/>
      <c r="U495" s="228"/>
      <c r="W495" s="228"/>
    </row>
    <row r="496" spans="1:23" x14ac:dyDescent="0.35">
      <c r="A496" s="228"/>
      <c r="C496" s="228"/>
      <c r="E496" s="228"/>
      <c r="G496" s="228"/>
      <c r="I496" s="228"/>
      <c r="K496" s="228"/>
      <c r="M496" s="228"/>
      <c r="O496" s="228"/>
      <c r="Q496" s="228"/>
      <c r="S496" s="228"/>
      <c r="U496" s="228"/>
      <c r="W496" s="228"/>
    </row>
    <row r="497" spans="1:23" x14ac:dyDescent="0.35">
      <c r="A497" s="228"/>
      <c r="C497" s="228"/>
      <c r="E497" s="228"/>
      <c r="G497" s="228"/>
      <c r="I497" s="228"/>
      <c r="K497" s="228"/>
      <c r="M497" s="228"/>
      <c r="O497" s="228"/>
      <c r="Q497" s="228"/>
      <c r="S497" s="228"/>
      <c r="U497" s="228"/>
      <c r="W497" s="228"/>
    </row>
    <row r="498" spans="1:23" x14ac:dyDescent="0.35">
      <c r="A498" s="228"/>
      <c r="C498" s="228"/>
      <c r="E498" s="228"/>
      <c r="G498" s="228"/>
      <c r="I498" s="228"/>
      <c r="K498" s="228"/>
      <c r="M498" s="228"/>
      <c r="O498" s="228"/>
      <c r="Q498" s="228"/>
      <c r="S498" s="228"/>
      <c r="U498" s="228"/>
      <c r="W498" s="228"/>
    </row>
    <row r="499" spans="1:23" x14ac:dyDescent="0.35">
      <c r="A499" s="228"/>
      <c r="C499" s="228"/>
      <c r="E499" s="228"/>
      <c r="G499" s="228"/>
      <c r="I499" s="228"/>
      <c r="K499" s="228"/>
      <c r="M499" s="228"/>
      <c r="O499" s="228"/>
      <c r="Q499" s="228"/>
      <c r="S499" s="228"/>
      <c r="U499" s="228"/>
      <c r="W499" s="228"/>
    </row>
    <row r="500" spans="1:23" x14ac:dyDescent="0.35">
      <c r="A500" s="228"/>
      <c r="C500" s="228"/>
      <c r="E500" s="228"/>
      <c r="G500" s="228"/>
      <c r="I500" s="228"/>
      <c r="K500" s="228"/>
      <c r="M500" s="228"/>
      <c r="O500" s="228"/>
      <c r="Q500" s="228"/>
      <c r="S500" s="228"/>
      <c r="U500" s="228"/>
      <c r="W500" s="228"/>
    </row>
    <row r="501" spans="1:23" x14ac:dyDescent="0.35">
      <c r="A501" s="228"/>
      <c r="C501" s="228"/>
      <c r="E501" s="228"/>
      <c r="G501" s="228"/>
      <c r="I501" s="228"/>
      <c r="K501" s="228"/>
      <c r="M501" s="228"/>
      <c r="O501" s="228"/>
      <c r="Q501" s="228"/>
      <c r="S501" s="228"/>
      <c r="U501" s="228"/>
      <c r="W501" s="228"/>
    </row>
    <row r="502" spans="1:23" x14ac:dyDescent="0.35">
      <c r="A502" s="228"/>
      <c r="C502" s="228"/>
      <c r="E502" s="228"/>
      <c r="G502" s="228"/>
      <c r="I502" s="228"/>
      <c r="K502" s="228"/>
      <c r="M502" s="228"/>
      <c r="O502" s="228"/>
      <c r="Q502" s="228"/>
      <c r="S502" s="228"/>
      <c r="U502" s="228"/>
      <c r="W502" s="228"/>
    </row>
    <row r="503" spans="1:23" x14ac:dyDescent="0.35">
      <c r="A503" s="228"/>
      <c r="C503" s="228"/>
      <c r="E503" s="228"/>
      <c r="G503" s="228"/>
      <c r="I503" s="228"/>
      <c r="K503" s="228"/>
      <c r="M503" s="228"/>
      <c r="O503" s="228"/>
      <c r="Q503" s="228"/>
      <c r="S503" s="228"/>
      <c r="U503" s="228"/>
      <c r="W503" s="228"/>
    </row>
    <row r="504" spans="1:23" x14ac:dyDescent="0.35">
      <c r="A504" s="228"/>
      <c r="C504" s="228"/>
      <c r="E504" s="228"/>
      <c r="G504" s="228"/>
      <c r="I504" s="228"/>
      <c r="K504" s="228"/>
      <c r="M504" s="228"/>
      <c r="O504" s="228"/>
      <c r="Q504" s="228"/>
      <c r="S504" s="228"/>
      <c r="U504" s="228"/>
      <c r="W504" s="228"/>
    </row>
    <row r="505" spans="1:23" x14ac:dyDescent="0.35">
      <c r="A505" s="228"/>
      <c r="C505" s="228"/>
      <c r="E505" s="228"/>
      <c r="G505" s="228"/>
      <c r="I505" s="228"/>
      <c r="K505" s="228"/>
      <c r="M505" s="228"/>
      <c r="O505" s="228"/>
      <c r="Q505" s="228"/>
      <c r="S505" s="228"/>
      <c r="U505" s="228"/>
      <c r="W505" s="228"/>
    </row>
    <row r="506" spans="1:23" x14ac:dyDescent="0.35">
      <c r="A506" s="228"/>
      <c r="C506" s="228"/>
      <c r="E506" s="228"/>
      <c r="G506" s="228"/>
      <c r="I506" s="228"/>
      <c r="K506" s="228"/>
      <c r="M506" s="228"/>
      <c r="O506" s="228"/>
      <c r="Q506" s="228"/>
      <c r="S506" s="228"/>
      <c r="U506" s="228"/>
      <c r="W506" s="228"/>
    </row>
    <row r="507" spans="1:23" x14ac:dyDescent="0.35">
      <c r="A507" s="228"/>
      <c r="C507" s="228"/>
      <c r="E507" s="228"/>
      <c r="G507" s="228"/>
      <c r="I507" s="228"/>
      <c r="K507" s="228"/>
      <c r="M507" s="228"/>
      <c r="O507" s="228"/>
      <c r="Q507" s="228"/>
      <c r="S507" s="228"/>
      <c r="U507" s="228"/>
      <c r="W507" s="228"/>
    </row>
    <row r="508" spans="1:23" x14ac:dyDescent="0.35">
      <c r="A508" s="228"/>
      <c r="C508" s="228"/>
      <c r="E508" s="228"/>
      <c r="G508" s="228"/>
      <c r="I508" s="228"/>
      <c r="K508" s="228"/>
      <c r="M508" s="228"/>
      <c r="O508" s="228"/>
      <c r="Q508" s="228"/>
      <c r="S508" s="228"/>
      <c r="U508" s="228"/>
      <c r="W508" s="228"/>
    </row>
    <row r="509" spans="1:23" x14ac:dyDescent="0.35">
      <c r="A509" s="228"/>
      <c r="C509" s="228"/>
      <c r="E509" s="228"/>
      <c r="G509" s="228"/>
      <c r="I509" s="228"/>
      <c r="K509" s="228"/>
      <c r="M509" s="228"/>
      <c r="O509" s="228"/>
      <c r="Q509" s="228"/>
      <c r="S509" s="228"/>
      <c r="U509" s="228"/>
      <c r="W509" s="228"/>
    </row>
    <row r="510" spans="1:23" x14ac:dyDescent="0.35">
      <c r="A510" s="228"/>
      <c r="C510" s="228"/>
      <c r="E510" s="228"/>
      <c r="G510" s="228"/>
      <c r="I510" s="228"/>
      <c r="K510" s="228"/>
      <c r="M510" s="228"/>
      <c r="O510" s="228"/>
      <c r="Q510" s="228"/>
      <c r="S510" s="228"/>
      <c r="U510" s="228"/>
      <c r="W510" s="228"/>
    </row>
    <row r="511" spans="1:23" x14ac:dyDescent="0.35">
      <c r="A511" s="228"/>
      <c r="C511" s="228"/>
      <c r="E511" s="228"/>
      <c r="G511" s="228"/>
      <c r="I511" s="228"/>
      <c r="K511" s="228"/>
      <c r="M511" s="228"/>
      <c r="O511" s="228"/>
      <c r="Q511" s="228"/>
      <c r="S511" s="228"/>
      <c r="U511" s="228"/>
      <c r="W511" s="228"/>
    </row>
    <row r="512" spans="1:23" x14ac:dyDescent="0.35">
      <c r="A512" s="228"/>
      <c r="C512" s="228"/>
      <c r="E512" s="228"/>
      <c r="G512" s="228"/>
      <c r="I512" s="228"/>
      <c r="K512" s="228"/>
      <c r="M512" s="228"/>
      <c r="O512" s="228"/>
      <c r="Q512" s="228"/>
      <c r="S512" s="228"/>
      <c r="U512" s="228"/>
      <c r="W512" s="228"/>
    </row>
    <row r="513" spans="1:23" x14ac:dyDescent="0.35">
      <c r="A513" s="228"/>
      <c r="C513" s="228"/>
      <c r="E513" s="228"/>
      <c r="G513" s="228"/>
      <c r="I513" s="228"/>
      <c r="K513" s="228"/>
      <c r="M513" s="228"/>
      <c r="O513" s="228"/>
      <c r="Q513" s="228"/>
      <c r="S513" s="228"/>
      <c r="U513" s="228"/>
      <c r="W513" s="228"/>
    </row>
    <row r="514" spans="1:23" x14ac:dyDescent="0.35">
      <c r="A514" s="228"/>
      <c r="C514" s="228"/>
      <c r="E514" s="228"/>
      <c r="G514" s="228"/>
      <c r="I514" s="228"/>
      <c r="K514" s="228"/>
      <c r="M514" s="228"/>
      <c r="O514" s="228"/>
      <c r="Q514" s="228"/>
      <c r="S514" s="228"/>
      <c r="U514" s="228"/>
      <c r="W514" s="228"/>
    </row>
    <row r="515" spans="1:23" x14ac:dyDescent="0.35">
      <c r="A515" s="228"/>
      <c r="C515" s="228"/>
      <c r="E515" s="228"/>
      <c r="G515" s="228"/>
      <c r="I515" s="228"/>
      <c r="K515" s="228"/>
      <c r="M515" s="228"/>
      <c r="O515" s="228"/>
      <c r="Q515" s="228"/>
      <c r="S515" s="228"/>
      <c r="U515" s="228"/>
      <c r="W515" s="228"/>
    </row>
    <row r="516" spans="1:23" x14ac:dyDescent="0.35">
      <c r="A516" s="228"/>
      <c r="C516" s="228"/>
      <c r="E516" s="228"/>
      <c r="G516" s="228"/>
      <c r="I516" s="228"/>
      <c r="K516" s="228"/>
      <c r="M516" s="228"/>
      <c r="O516" s="228"/>
      <c r="Q516" s="228"/>
      <c r="S516" s="228"/>
      <c r="U516" s="228"/>
      <c r="W516" s="228"/>
    </row>
    <row r="517" spans="1:23" x14ac:dyDescent="0.35">
      <c r="A517" s="228"/>
      <c r="C517" s="228"/>
      <c r="E517" s="228"/>
      <c r="G517" s="228"/>
      <c r="I517" s="228"/>
      <c r="K517" s="228"/>
      <c r="M517" s="228"/>
      <c r="O517" s="228"/>
      <c r="Q517" s="228"/>
      <c r="S517" s="228"/>
      <c r="U517" s="228"/>
      <c r="W517" s="228"/>
    </row>
    <row r="518" spans="1:23" x14ac:dyDescent="0.35">
      <c r="A518" s="228"/>
      <c r="C518" s="228"/>
      <c r="E518" s="228"/>
      <c r="G518" s="228"/>
      <c r="I518" s="228"/>
      <c r="K518" s="228"/>
      <c r="M518" s="228"/>
      <c r="O518" s="228"/>
      <c r="Q518" s="228"/>
      <c r="S518" s="228"/>
      <c r="U518" s="228"/>
      <c r="W518" s="228"/>
    </row>
    <row r="519" spans="1:23" x14ac:dyDescent="0.35">
      <c r="A519" s="228"/>
      <c r="C519" s="228"/>
      <c r="E519" s="228"/>
      <c r="G519" s="228"/>
      <c r="I519" s="228"/>
      <c r="K519" s="228"/>
      <c r="M519" s="228"/>
      <c r="O519" s="228"/>
      <c r="Q519" s="228"/>
      <c r="S519" s="228"/>
      <c r="U519" s="228"/>
      <c r="W519" s="228"/>
    </row>
    <row r="520" spans="1:23" x14ac:dyDescent="0.35">
      <c r="A520" s="228"/>
      <c r="C520" s="228"/>
      <c r="E520" s="228"/>
      <c r="G520" s="228"/>
      <c r="I520" s="228"/>
      <c r="K520" s="228"/>
      <c r="M520" s="228"/>
      <c r="O520" s="228"/>
      <c r="Q520" s="228"/>
      <c r="S520" s="228"/>
      <c r="U520" s="228"/>
      <c r="W520" s="228"/>
    </row>
    <row r="521" spans="1:23" x14ac:dyDescent="0.35">
      <c r="A521" s="228"/>
      <c r="C521" s="228"/>
      <c r="E521" s="228"/>
      <c r="G521" s="228"/>
      <c r="I521" s="228"/>
      <c r="K521" s="228"/>
      <c r="M521" s="228"/>
      <c r="O521" s="228"/>
      <c r="Q521" s="228"/>
      <c r="S521" s="228"/>
      <c r="U521" s="228"/>
      <c r="W521" s="228"/>
    </row>
    <row r="522" spans="1:23" x14ac:dyDescent="0.35">
      <c r="A522" s="228"/>
      <c r="C522" s="228"/>
      <c r="E522" s="228"/>
      <c r="G522" s="228"/>
      <c r="I522" s="228"/>
      <c r="K522" s="228"/>
      <c r="M522" s="228"/>
      <c r="O522" s="228"/>
      <c r="Q522" s="228"/>
      <c r="S522" s="228"/>
      <c r="U522" s="228"/>
      <c r="W522" s="228"/>
    </row>
    <row r="523" spans="1:23" x14ac:dyDescent="0.35">
      <c r="A523" s="228"/>
      <c r="C523" s="228"/>
      <c r="E523" s="228"/>
      <c r="G523" s="228"/>
      <c r="I523" s="228"/>
      <c r="K523" s="228"/>
      <c r="M523" s="228"/>
      <c r="O523" s="228"/>
      <c r="Q523" s="228"/>
      <c r="S523" s="228"/>
      <c r="U523" s="228"/>
      <c r="W523" s="228"/>
    </row>
    <row r="524" spans="1:23" x14ac:dyDescent="0.35">
      <c r="A524" s="228"/>
      <c r="C524" s="228"/>
      <c r="E524" s="228"/>
      <c r="G524" s="228"/>
      <c r="I524" s="228"/>
      <c r="K524" s="228"/>
      <c r="M524" s="228"/>
      <c r="O524" s="228"/>
      <c r="Q524" s="228"/>
      <c r="S524" s="228"/>
      <c r="U524" s="228"/>
      <c r="W524" s="228"/>
    </row>
    <row r="525" spans="1:23" x14ac:dyDescent="0.35">
      <c r="A525" s="228"/>
      <c r="C525" s="228"/>
      <c r="E525" s="228"/>
      <c r="G525" s="228"/>
      <c r="I525" s="228"/>
      <c r="K525" s="228"/>
      <c r="M525" s="228"/>
      <c r="O525" s="228"/>
      <c r="Q525" s="228"/>
      <c r="S525" s="228"/>
      <c r="U525" s="228"/>
      <c r="W525" s="228"/>
    </row>
    <row r="526" spans="1:23" x14ac:dyDescent="0.35">
      <c r="A526" s="228"/>
      <c r="C526" s="228"/>
      <c r="E526" s="228"/>
      <c r="G526" s="228"/>
      <c r="I526" s="228"/>
      <c r="K526" s="228"/>
      <c r="M526" s="228"/>
      <c r="O526" s="228"/>
      <c r="Q526" s="228"/>
      <c r="S526" s="228"/>
      <c r="U526" s="228"/>
      <c r="W526" s="228"/>
    </row>
    <row r="527" spans="1:23" x14ac:dyDescent="0.35">
      <c r="A527" s="228"/>
      <c r="C527" s="228"/>
      <c r="E527" s="228"/>
      <c r="G527" s="228"/>
      <c r="I527" s="228"/>
      <c r="K527" s="228"/>
      <c r="M527" s="228"/>
      <c r="O527" s="228"/>
      <c r="Q527" s="228"/>
      <c r="S527" s="228"/>
      <c r="U527" s="228"/>
      <c r="W527" s="228"/>
    </row>
    <row r="528" spans="1:23" x14ac:dyDescent="0.35">
      <c r="A528" s="228"/>
      <c r="C528" s="228"/>
      <c r="E528" s="228"/>
      <c r="G528" s="228"/>
      <c r="I528" s="228"/>
      <c r="K528" s="228"/>
      <c r="M528" s="228"/>
      <c r="O528" s="228"/>
      <c r="Q528" s="228"/>
      <c r="S528" s="228"/>
      <c r="U528" s="228"/>
      <c r="W528" s="228"/>
    </row>
    <row r="529" spans="1:23" x14ac:dyDescent="0.35">
      <c r="A529" s="228"/>
      <c r="C529" s="228"/>
      <c r="E529" s="228"/>
      <c r="G529" s="228"/>
      <c r="I529" s="228"/>
      <c r="K529" s="228"/>
      <c r="M529" s="228"/>
      <c r="O529" s="228"/>
      <c r="Q529" s="228"/>
      <c r="S529" s="228"/>
      <c r="U529" s="228"/>
      <c r="W529" s="228"/>
    </row>
    <row r="530" spans="1:23" x14ac:dyDescent="0.35">
      <c r="A530" s="228"/>
      <c r="C530" s="228"/>
      <c r="E530" s="228"/>
      <c r="G530" s="228"/>
      <c r="I530" s="228"/>
      <c r="K530" s="228"/>
      <c r="M530" s="228"/>
      <c r="O530" s="228"/>
      <c r="Q530" s="228"/>
      <c r="S530" s="228"/>
      <c r="U530" s="228"/>
      <c r="W530" s="228"/>
    </row>
    <row r="531" spans="1:23" x14ac:dyDescent="0.35">
      <c r="A531" s="228"/>
      <c r="C531" s="228"/>
      <c r="E531" s="228"/>
      <c r="G531" s="228"/>
      <c r="I531" s="228"/>
      <c r="K531" s="228"/>
      <c r="M531" s="228"/>
      <c r="O531" s="228"/>
      <c r="Q531" s="228"/>
      <c r="S531" s="228"/>
      <c r="U531" s="228"/>
      <c r="W531" s="228"/>
    </row>
    <row r="532" spans="1:23" x14ac:dyDescent="0.35">
      <c r="A532" s="228"/>
      <c r="C532" s="228"/>
      <c r="E532" s="228"/>
      <c r="G532" s="228"/>
      <c r="I532" s="228"/>
      <c r="K532" s="228"/>
      <c r="M532" s="228"/>
      <c r="O532" s="228"/>
      <c r="Q532" s="228"/>
      <c r="S532" s="228"/>
      <c r="U532" s="228"/>
      <c r="W532" s="228"/>
    </row>
    <row r="533" spans="1:23" x14ac:dyDescent="0.35">
      <c r="A533" s="228"/>
      <c r="C533" s="228"/>
      <c r="E533" s="228"/>
      <c r="G533" s="228"/>
      <c r="I533" s="228"/>
      <c r="K533" s="228"/>
      <c r="M533" s="228"/>
      <c r="O533" s="228"/>
      <c r="Q533" s="228"/>
      <c r="S533" s="228"/>
      <c r="U533" s="228"/>
      <c r="W533" s="228"/>
    </row>
    <row r="534" spans="1:23" x14ac:dyDescent="0.35">
      <c r="A534" s="228"/>
      <c r="C534" s="228"/>
      <c r="E534" s="228"/>
      <c r="G534" s="228"/>
      <c r="I534" s="228"/>
      <c r="K534" s="228"/>
      <c r="M534" s="228"/>
      <c r="O534" s="228"/>
      <c r="Q534" s="228"/>
      <c r="S534" s="228"/>
      <c r="U534" s="228"/>
      <c r="W534" s="228"/>
    </row>
    <row r="535" spans="1:23" x14ac:dyDescent="0.35">
      <c r="A535" s="228"/>
      <c r="C535" s="228"/>
      <c r="E535" s="228"/>
      <c r="G535" s="228"/>
      <c r="I535" s="228"/>
      <c r="K535" s="228"/>
      <c r="M535" s="228"/>
      <c r="O535" s="228"/>
      <c r="Q535" s="228"/>
      <c r="S535" s="228"/>
      <c r="U535" s="228"/>
      <c r="W535" s="228"/>
    </row>
    <row r="536" spans="1:23" x14ac:dyDescent="0.35">
      <c r="A536" s="228"/>
      <c r="C536" s="228"/>
      <c r="E536" s="228"/>
      <c r="G536" s="228"/>
      <c r="I536" s="228"/>
      <c r="K536" s="228"/>
      <c r="M536" s="228"/>
      <c r="O536" s="228"/>
      <c r="Q536" s="228"/>
      <c r="S536" s="228"/>
      <c r="U536" s="228"/>
      <c r="W536" s="228"/>
    </row>
    <row r="537" spans="1:23" x14ac:dyDescent="0.35">
      <c r="A537" s="228"/>
      <c r="C537" s="228"/>
      <c r="E537" s="228"/>
      <c r="G537" s="228"/>
      <c r="I537" s="228"/>
      <c r="K537" s="228"/>
      <c r="M537" s="228"/>
      <c r="O537" s="228"/>
      <c r="Q537" s="228"/>
      <c r="S537" s="228"/>
      <c r="U537" s="228"/>
      <c r="W537" s="228"/>
    </row>
    <row r="538" spans="1:23" x14ac:dyDescent="0.35">
      <c r="A538" s="228"/>
      <c r="C538" s="228"/>
      <c r="E538" s="228"/>
      <c r="G538" s="228"/>
      <c r="I538" s="228"/>
      <c r="K538" s="228"/>
      <c r="M538" s="228"/>
      <c r="O538" s="228"/>
      <c r="Q538" s="228"/>
      <c r="S538" s="228"/>
      <c r="U538" s="228"/>
      <c r="W538" s="228"/>
    </row>
    <row r="539" spans="1:23" x14ac:dyDescent="0.35">
      <c r="A539" s="228"/>
      <c r="C539" s="228"/>
      <c r="E539" s="228"/>
      <c r="G539" s="228"/>
      <c r="I539" s="228"/>
      <c r="K539" s="228"/>
      <c r="M539" s="228"/>
      <c r="O539" s="228"/>
      <c r="Q539" s="228"/>
      <c r="S539" s="228"/>
      <c r="U539" s="228"/>
      <c r="W539" s="228"/>
    </row>
    <row r="540" spans="1:23" x14ac:dyDescent="0.35">
      <c r="A540" s="228"/>
      <c r="C540" s="228"/>
      <c r="E540" s="228"/>
      <c r="G540" s="228"/>
      <c r="I540" s="228"/>
      <c r="K540" s="228"/>
      <c r="M540" s="228"/>
      <c r="O540" s="228"/>
      <c r="Q540" s="228"/>
      <c r="S540" s="228"/>
      <c r="U540" s="228"/>
      <c r="W540" s="228"/>
    </row>
    <row r="541" spans="1:23" x14ac:dyDescent="0.35">
      <c r="A541" s="228"/>
      <c r="C541" s="228"/>
      <c r="E541" s="228"/>
      <c r="G541" s="228"/>
      <c r="I541" s="228"/>
      <c r="K541" s="228"/>
      <c r="M541" s="228"/>
      <c r="O541" s="228"/>
      <c r="Q541" s="228"/>
      <c r="S541" s="228"/>
      <c r="U541" s="228"/>
      <c r="W541" s="228"/>
    </row>
    <row r="542" spans="1:23" x14ac:dyDescent="0.35">
      <c r="A542" s="228"/>
      <c r="C542" s="228"/>
      <c r="E542" s="228"/>
      <c r="G542" s="228"/>
      <c r="I542" s="228"/>
      <c r="K542" s="228"/>
      <c r="M542" s="228"/>
      <c r="O542" s="228"/>
      <c r="Q542" s="228"/>
      <c r="S542" s="228"/>
      <c r="U542" s="228"/>
      <c r="W542" s="228"/>
    </row>
    <row r="543" spans="1:23" x14ac:dyDescent="0.35">
      <c r="A543" s="228"/>
      <c r="C543" s="228"/>
      <c r="E543" s="228"/>
      <c r="G543" s="228"/>
      <c r="I543" s="228"/>
      <c r="K543" s="228"/>
      <c r="M543" s="228"/>
      <c r="O543" s="228"/>
      <c r="Q543" s="228"/>
      <c r="S543" s="228"/>
      <c r="U543" s="228"/>
      <c r="W543" s="228"/>
    </row>
    <row r="544" spans="1:23" x14ac:dyDescent="0.35">
      <c r="A544" s="228"/>
      <c r="C544" s="228"/>
      <c r="E544" s="228"/>
      <c r="G544" s="228"/>
      <c r="I544" s="228"/>
      <c r="K544" s="228"/>
      <c r="M544" s="228"/>
      <c r="O544" s="228"/>
      <c r="Q544" s="228"/>
      <c r="S544" s="228"/>
      <c r="U544" s="228"/>
      <c r="W544" s="228"/>
    </row>
    <row r="545" spans="1:23" x14ac:dyDescent="0.35">
      <c r="A545" s="228"/>
      <c r="C545" s="228"/>
      <c r="E545" s="228"/>
      <c r="G545" s="228"/>
      <c r="I545" s="228"/>
      <c r="K545" s="228"/>
      <c r="M545" s="228"/>
      <c r="O545" s="228"/>
      <c r="Q545" s="228"/>
      <c r="S545" s="228"/>
      <c r="U545" s="228"/>
      <c r="W545" s="228"/>
    </row>
    <row r="546" spans="1:23" x14ac:dyDescent="0.35">
      <c r="A546" s="228"/>
      <c r="C546" s="228"/>
      <c r="E546" s="228"/>
      <c r="G546" s="228"/>
      <c r="I546" s="228"/>
      <c r="K546" s="228"/>
      <c r="M546" s="228"/>
      <c r="O546" s="228"/>
      <c r="Q546" s="228"/>
      <c r="S546" s="228"/>
      <c r="U546" s="228"/>
      <c r="W546" s="228"/>
    </row>
    <row r="547" spans="1:23" x14ac:dyDescent="0.35">
      <c r="A547" s="228"/>
      <c r="C547" s="228"/>
      <c r="E547" s="228"/>
      <c r="G547" s="228"/>
      <c r="I547" s="228"/>
      <c r="K547" s="228"/>
      <c r="M547" s="228"/>
      <c r="O547" s="228"/>
      <c r="Q547" s="228"/>
      <c r="S547" s="228"/>
      <c r="U547" s="228"/>
      <c r="W547" s="228"/>
    </row>
    <row r="548" spans="1:23" x14ac:dyDescent="0.35">
      <c r="A548" s="228"/>
      <c r="C548" s="228"/>
      <c r="E548" s="228"/>
      <c r="G548" s="228"/>
      <c r="I548" s="228"/>
      <c r="K548" s="228"/>
      <c r="M548" s="228"/>
      <c r="O548" s="228"/>
      <c r="Q548" s="228"/>
      <c r="S548" s="228"/>
      <c r="U548" s="228"/>
      <c r="W548" s="228"/>
    </row>
    <row r="549" spans="1:23" x14ac:dyDescent="0.35">
      <c r="A549" s="228"/>
      <c r="C549" s="228"/>
      <c r="E549" s="228"/>
      <c r="G549" s="228"/>
      <c r="I549" s="228"/>
      <c r="K549" s="228"/>
      <c r="M549" s="228"/>
      <c r="O549" s="228"/>
      <c r="Q549" s="228"/>
      <c r="S549" s="228"/>
      <c r="U549" s="228"/>
      <c r="W549" s="228"/>
    </row>
    <row r="550" spans="1:23" x14ac:dyDescent="0.35">
      <c r="A550" s="228"/>
      <c r="C550" s="228"/>
      <c r="E550" s="228"/>
      <c r="G550" s="228"/>
      <c r="I550" s="228"/>
      <c r="K550" s="228"/>
      <c r="M550" s="228"/>
      <c r="O550" s="228"/>
      <c r="Q550" s="228"/>
      <c r="S550" s="228"/>
      <c r="U550" s="228"/>
      <c r="W550" s="228"/>
    </row>
    <row r="551" spans="1:23" x14ac:dyDescent="0.35">
      <c r="A551" s="228"/>
      <c r="C551" s="228"/>
      <c r="E551" s="228"/>
      <c r="G551" s="228"/>
      <c r="I551" s="228"/>
      <c r="K551" s="228"/>
      <c r="M551" s="228"/>
      <c r="O551" s="228"/>
      <c r="Q551" s="228"/>
      <c r="S551" s="228"/>
      <c r="U551" s="228"/>
      <c r="W551" s="228"/>
    </row>
    <row r="552" spans="1:23" x14ac:dyDescent="0.35">
      <c r="A552" s="228"/>
      <c r="C552" s="228"/>
      <c r="E552" s="228"/>
      <c r="G552" s="228"/>
      <c r="I552" s="228"/>
      <c r="K552" s="228"/>
      <c r="M552" s="228"/>
      <c r="O552" s="228"/>
      <c r="Q552" s="228"/>
      <c r="S552" s="228"/>
      <c r="U552" s="228"/>
      <c r="W552" s="228"/>
    </row>
    <row r="553" spans="1:23" x14ac:dyDescent="0.35">
      <c r="A553" s="228"/>
      <c r="C553" s="228"/>
      <c r="E553" s="228"/>
      <c r="G553" s="228"/>
      <c r="I553" s="228"/>
      <c r="K553" s="228"/>
      <c r="M553" s="228"/>
      <c r="O553" s="228"/>
      <c r="Q553" s="228"/>
      <c r="S553" s="228"/>
      <c r="U553" s="228"/>
      <c r="W553" s="228"/>
    </row>
    <row r="554" spans="1:23" x14ac:dyDescent="0.35">
      <c r="A554" s="228"/>
      <c r="C554" s="228"/>
      <c r="E554" s="228"/>
      <c r="G554" s="228"/>
      <c r="I554" s="228"/>
      <c r="K554" s="228"/>
      <c r="M554" s="228"/>
      <c r="O554" s="228"/>
      <c r="Q554" s="228"/>
      <c r="S554" s="228"/>
      <c r="U554" s="228"/>
      <c r="W554" s="228"/>
    </row>
    <row r="555" spans="1:23" x14ac:dyDescent="0.35">
      <c r="A555" s="228"/>
      <c r="C555" s="228"/>
      <c r="E555" s="228"/>
      <c r="G555" s="228"/>
      <c r="I555" s="228"/>
      <c r="K555" s="228"/>
      <c r="M555" s="228"/>
      <c r="O555" s="228"/>
      <c r="Q555" s="228"/>
      <c r="S555" s="228"/>
      <c r="U555" s="228"/>
      <c r="W555" s="228"/>
    </row>
    <row r="556" spans="1:23" x14ac:dyDescent="0.35">
      <c r="A556" s="228"/>
      <c r="C556" s="228"/>
      <c r="E556" s="228"/>
      <c r="G556" s="228"/>
      <c r="I556" s="228"/>
      <c r="K556" s="228"/>
      <c r="M556" s="228"/>
      <c r="O556" s="228"/>
      <c r="Q556" s="228"/>
      <c r="S556" s="228"/>
      <c r="U556" s="228"/>
      <c r="W556" s="228"/>
    </row>
    <row r="557" spans="1:23" x14ac:dyDescent="0.35">
      <c r="A557" s="228"/>
      <c r="C557" s="228"/>
      <c r="E557" s="228"/>
      <c r="G557" s="228"/>
      <c r="I557" s="228"/>
      <c r="K557" s="228"/>
      <c r="M557" s="228"/>
      <c r="O557" s="228"/>
      <c r="Q557" s="228"/>
      <c r="S557" s="228"/>
      <c r="U557" s="228"/>
      <c r="W557" s="228"/>
    </row>
    <row r="558" spans="1:23" x14ac:dyDescent="0.35">
      <c r="A558" s="228"/>
      <c r="C558" s="228"/>
      <c r="E558" s="228"/>
      <c r="G558" s="228"/>
      <c r="I558" s="228"/>
      <c r="K558" s="228"/>
      <c r="M558" s="228"/>
      <c r="O558" s="228"/>
      <c r="Q558" s="228"/>
      <c r="S558" s="228"/>
      <c r="U558" s="228"/>
      <c r="W558" s="228"/>
    </row>
    <row r="559" spans="1:23" x14ac:dyDescent="0.35">
      <c r="A559" s="228"/>
      <c r="C559" s="228"/>
      <c r="E559" s="228"/>
      <c r="G559" s="228"/>
      <c r="I559" s="228"/>
      <c r="K559" s="228"/>
      <c r="M559" s="228"/>
      <c r="O559" s="228"/>
      <c r="Q559" s="228"/>
      <c r="S559" s="228"/>
      <c r="U559" s="228"/>
      <c r="W559" s="228"/>
    </row>
    <row r="560" spans="1:23" x14ac:dyDescent="0.35">
      <c r="A560" s="228"/>
      <c r="C560" s="228"/>
      <c r="E560" s="228"/>
      <c r="G560" s="228"/>
      <c r="I560" s="228"/>
      <c r="K560" s="228"/>
      <c r="M560" s="228"/>
      <c r="O560" s="228"/>
      <c r="Q560" s="228"/>
      <c r="S560" s="228"/>
      <c r="U560" s="228"/>
      <c r="W560" s="228"/>
    </row>
    <row r="561" spans="1:23" x14ac:dyDescent="0.35">
      <c r="A561" s="228"/>
      <c r="C561" s="228"/>
      <c r="E561" s="228"/>
      <c r="G561" s="228"/>
      <c r="I561" s="228"/>
      <c r="K561" s="228"/>
      <c r="M561" s="228"/>
      <c r="O561" s="228"/>
      <c r="Q561" s="228"/>
      <c r="S561" s="228"/>
      <c r="U561" s="228"/>
      <c r="W561" s="228"/>
    </row>
    <row r="562" spans="1:23" x14ac:dyDescent="0.35">
      <c r="A562" s="228"/>
      <c r="C562" s="228"/>
      <c r="E562" s="228"/>
      <c r="G562" s="228"/>
      <c r="I562" s="228"/>
      <c r="K562" s="228"/>
      <c r="M562" s="228"/>
      <c r="O562" s="228"/>
      <c r="Q562" s="228"/>
      <c r="S562" s="228"/>
      <c r="U562" s="228"/>
      <c r="W562" s="228"/>
    </row>
    <row r="563" spans="1:23" x14ac:dyDescent="0.35">
      <c r="A563" s="228"/>
      <c r="C563" s="228"/>
      <c r="E563" s="228"/>
      <c r="G563" s="228"/>
      <c r="I563" s="228"/>
      <c r="K563" s="228"/>
      <c r="M563" s="228"/>
      <c r="O563" s="228"/>
      <c r="Q563" s="228"/>
      <c r="S563" s="228"/>
      <c r="U563" s="228"/>
      <c r="W563" s="228"/>
    </row>
    <row r="564" spans="1:23" x14ac:dyDescent="0.35">
      <c r="A564" s="228"/>
      <c r="C564" s="228"/>
      <c r="E564" s="228"/>
      <c r="G564" s="228"/>
      <c r="I564" s="228"/>
      <c r="K564" s="228"/>
      <c r="M564" s="228"/>
      <c r="O564" s="228"/>
      <c r="Q564" s="228"/>
      <c r="S564" s="228"/>
      <c r="U564" s="228"/>
      <c r="W564" s="228"/>
    </row>
    <row r="565" spans="1:23" x14ac:dyDescent="0.35">
      <c r="A565" s="228"/>
      <c r="C565" s="228"/>
      <c r="E565" s="228"/>
      <c r="G565" s="228"/>
      <c r="I565" s="228"/>
      <c r="K565" s="228"/>
      <c r="M565" s="228"/>
      <c r="O565" s="228"/>
      <c r="Q565" s="228"/>
      <c r="S565" s="228"/>
      <c r="U565" s="228"/>
      <c r="W565" s="228"/>
    </row>
    <row r="566" spans="1:23" x14ac:dyDescent="0.35">
      <c r="A566" s="228"/>
      <c r="C566" s="228"/>
      <c r="E566" s="228"/>
      <c r="G566" s="228"/>
      <c r="I566" s="228"/>
      <c r="K566" s="228"/>
      <c r="M566" s="228"/>
      <c r="O566" s="228"/>
      <c r="Q566" s="228"/>
      <c r="S566" s="228"/>
      <c r="U566" s="228"/>
      <c r="W566" s="228"/>
    </row>
    <row r="567" spans="1:23" x14ac:dyDescent="0.35">
      <c r="A567" s="228"/>
      <c r="C567" s="228"/>
      <c r="E567" s="228"/>
      <c r="G567" s="228"/>
      <c r="I567" s="228"/>
      <c r="K567" s="228"/>
      <c r="M567" s="228"/>
      <c r="O567" s="228"/>
      <c r="Q567" s="228"/>
      <c r="S567" s="228"/>
      <c r="U567" s="228"/>
      <c r="W567" s="228"/>
    </row>
    <row r="568" spans="1:23" x14ac:dyDescent="0.35">
      <c r="A568" s="228"/>
      <c r="C568" s="228"/>
      <c r="E568" s="228"/>
      <c r="G568" s="228"/>
      <c r="I568" s="228"/>
      <c r="K568" s="228"/>
      <c r="M568" s="228"/>
      <c r="O568" s="228"/>
      <c r="Q568" s="228"/>
      <c r="S568" s="228"/>
      <c r="U568" s="228"/>
      <c r="W568" s="228"/>
    </row>
    <row r="569" spans="1:23" x14ac:dyDescent="0.35">
      <c r="A569" s="228"/>
      <c r="C569" s="228"/>
      <c r="E569" s="228"/>
      <c r="G569" s="228"/>
      <c r="I569" s="228"/>
      <c r="K569" s="228"/>
      <c r="M569" s="228"/>
      <c r="O569" s="228"/>
      <c r="Q569" s="228"/>
      <c r="S569" s="228"/>
      <c r="U569" s="228"/>
      <c r="W569" s="228"/>
    </row>
    <row r="570" spans="1:23" x14ac:dyDescent="0.35">
      <c r="A570" s="228"/>
      <c r="C570" s="228"/>
      <c r="E570" s="228"/>
      <c r="G570" s="228"/>
      <c r="I570" s="228"/>
      <c r="K570" s="228"/>
      <c r="M570" s="228"/>
      <c r="O570" s="228"/>
      <c r="Q570" s="228"/>
      <c r="S570" s="228"/>
      <c r="U570" s="228"/>
      <c r="W570" s="228"/>
    </row>
    <row r="571" spans="1:23" x14ac:dyDescent="0.35">
      <c r="A571" s="228"/>
      <c r="C571" s="228"/>
      <c r="E571" s="228"/>
      <c r="G571" s="228"/>
      <c r="I571" s="228"/>
      <c r="K571" s="228"/>
      <c r="M571" s="228"/>
      <c r="O571" s="228"/>
      <c r="Q571" s="228"/>
      <c r="S571" s="228"/>
      <c r="U571" s="228"/>
      <c r="W571" s="228"/>
    </row>
    <row r="572" spans="1:23" x14ac:dyDescent="0.35">
      <c r="A572" s="228"/>
      <c r="C572" s="228"/>
      <c r="E572" s="228"/>
      <c r="G572" s="228"/>
      <c r="I572" s="228"/>
      <c r="K572" s="228"/>
      <c r="M572" s="228"/>
      <c r="O572" s="228"/>
      <c r="Q572" s="228"/>
      <c r="S572" s="228"/>
      <c r="U572" s="228"/>
      <c r="W572" s="228"/>
    </row>
    <row r="573" spans="1:23" x14ac:dyDescent="0.35">
      <c r="A573" s="228"/>
      <c r="C573" s="228"/>
      <c r="E573" s="228"/>
      <c r="G573" s="228"/>
      <c r="I573" s="228"/>
      <c r="K573" s="228"/>
      <c r="M573" s="228"/>
      <c r="O573" s="228"/>
      <c r="Q573" s="228"/>
      <c r="S573" s="228"/>
      <c r="U573" s="228"/>
      <c r="W573" s="228"/>
    </row>
    <row r="574" spans="1:23" x14ac:dyDescent="0.35">
      <c r="A574" s="228"/>
      <c r="C574" s="228"/>
      <c r="E574" s="228"/>
      <c r="G574" s="228"/>
      <c r="I574" s="228"/>
      <c r="K574" s="228"/>
      <c r="M574" s="228"/>
      <c r="O574" s="228"/>
      <c r="Q574" s="228"/>
      <c r="S574" s="228"/>
      <c r="U574" s="228"/>
      <c r="W574" s="228"/>
    </row>
    <row r="575" spans="1:23" x14ac:dyDescent="0.35">
      <c r="A575" s="228"/>
      <c r="C575" s="228"/>
      <c r="E575" s="228"/>
      <c r="G575" s="228"/>
      <c r="I575" s="228"/>
      <c r="K575" s="228"/>
      <c r="M575" s="228"/>
      <c r="O575" s="228"/>
      <c r="Q575" s="228"/>
      <c r="S575" s="228"/>
      <c r="U575" s="228"/>
      <c r="W575" s="228"/>
    </row>
    <row r="576" spans="1:23" x14ac:dyDescent="0.35">
      <c r="A576" s="228"/>
      <c r="C576" s="228"/>
      <c r="E576" s="228"/>
      <c r="G576" s="228"/>
      <c r="I576" s="228"/>
      <c r="K576" s="228"/>
      <c r="M576" s="228"/>
      <c r="O576" s="228"/>
      <c r="Q576" s="228"/>
      <c r="S576" s="228"/>
      <c r="U576" s="228"/>
      <c r="W576" s="228"/>
    </row>
    <row r="577" spans="1:23" x14ac:dyDescent="0.35">
      <c r="A577" s="228"/>
      <c r="C577" s="228"/>
      <c r="E577" s="228"/>
      <c r="G577" s="228"/>
      <c r="I577" s="228"/>
      <c r="K577" s="228"/>
      <c r="M577" s="228"/>
      <c r="O577" s="228"/>
      <c r="Q577" s="228"/>
      <c r="S577" s="228"/>
      <c r="U577" s="228"/>
      <c r="W577" s="228"/>
    </row>
    <row r="578" spans="1:23" x14ac:dyDescent="0.35">
      <c r="A578" s="228"/>
      <c r="C578" s="228"/>
      <c r="E578" s="228"/>
      <c r="G578" s="228"/>
      <c r="I578" s="228"/>
      <c r="K578" s="228"/>
      <c r="M578" s="228"/>
      <c r="O578" s="228"/>
      <c r="Q578" s="228"/>
      <c r="S578" s="228"/>
      <c r="U578" s="228"/>
      <c r="W578" s="228"/>
    </row>
    <row r="579" spans="1:23" x14ac:dyDescent="0.35">
      <c r="A579" s="228"/>
      <c r="C579" s="228"/>
      <c r="E579" s="228"/>
      <c r="G579" s="228"/>
      <c r="I579" s="228"/>
      <c r="K579" s="228"/>
      <c r="M579" s="228"/>
      <c r="O579" s="228"/>
      <c r="Q579" s="228"/>
      <c r="S579" s="228"/>
      <c r="U579" s="228"/>
      <c r="W579" s="228"/>
    </row>
    <row r="580" spans="1:23" x14ac:dyDescent="0.35">
      <c r="A580" s="228"/>
      <c r="C580" s="228"/>
      <c r="E580" s="228"/>
      <c r="G580" s="228"/>
      <c r="I580" s="228"/>
      <c r="K580" s="228"/>
      <c r="M580" s="228"/>
      <c r="O580" s="228"/>
      <c r="Q580" s="228"/>
      <c r="S580" s="228"/>
      <c r="U580" s="228"/>
      <c r="W580" s="228"/>
    </row>
    <row r="581" spans="1:23" x14ac:dyDescent="0.35">
      <c r="A581" s="228"/>
      <c r="C581" s="228"/>
      <c r="E581" s="228"/>
      <c r="G581" s="228"/>
      <c r="I581" s="228"/>
      <c r="K581" s="228"/>
      <c r="M581" s="228"/>
      <c r="O581" s="228"/>
      <c r="Q581" s="228"/>
      <c r="S581" s="228"/>
      <c r="U581" s="228"/>
      <c r="W581" s="228"/>
    </row>
    <row r="582" spans="1:23" x14ac:dyDescent="0.35">
      <c r="A582" s="228"/>
      <c r="C582" s="228"/>
      <c r="E582" s="228"/>
      <c r="G582" s="228"/>
      <c r="I582" s="228"/>
      <c r="K582" s="228"/>
      <c r="M582" s="228"/>
      <c r="O582" s="228"/>
      <c r="Q582" s="228"/>
      <c r="S582" s="228"/>
      <c r="U582" s="228"/>
      <c r="W582" s="228"/>
    </row>
    <row r="583" spans="1:23" x14ac:dyDescent="0.35">
      <c r="A583" s="228"/>
      <c r="C583" s="228"/>
      <c r="E583" s="228"/>
      <c r="G583" s="228"/>
      <c r="I583" s="228"/>
      <c r="K583" s="228"/>
      <c r="M583" s="228"/>
      <c r="O583" s="228"/>
      <c r="Q583" s="228"/>
      <c r="S583" s="228"/>
      <c r="U583" s="228"/>
      <c r="W583" s="228"/>
    </row>
    <row r="584" spans="1:23" x14ac:dyDescent="0.35">
      <c r="A584" s="228"/>
      <c r="C584" s="228"/>
      <c r="E584" s="228"/>
      <c r="G584" s="228"/>
      <c r="I584" s="228"/>
      <c r="K584" s="228"/>
      <c r="M584" s="228"/>
      <c r="O584" s="228"/>
      <c r="Q584" s="228"/>
      <c r="S584" s="228"/>
      <c r="U584" s="228"/>
      <c r="W584" s="228"/>
    </row>
    <row r="585" spans="1:23" x14ac:dyDescent="0.35">
      <c r="A585" s="228"/>
      <c r="C585" s="228"/>
      <c r="E585" s="228"/>
      <c r="G585" s="228"/>
      <c r="I585" s="228"/>
      <c r="K585" s="228"/>
      <c r="M585" s="228"/>
      <c r="O585" s="228"/>
      <c r="Q585" s="228"/>
      <c r="S585" s="228"/>
      <c r="U585" s="228"/>
      <c r="W585" s="228"/>
    </row>
    <row r="586" spans="1:23" x14ac:dyDescent="0.35">
      <c r="A586" s="228"/>
      <c r="C586" s="228"/>
      <c r="E586" s="228"/>
      <c r="G586" s="228"/>
      <c r="I586" s="228"/>
      <c r="K586" s="228"/>
      <c r="M586" s="228"/>
      <c r="O586" s="228"/>
      <c r="Q586" s="228"/>
      <c r="S586" s="228"/>
      <c r="U586" s="228"/>
      <c r="W586" s="228"/>
    </row>
    <row r="587" spans="1:23" x14ac:dyDescent="0.35">
      <c r="A587" s="228"/>
      <c r="C587" s="228"/>
      <c r="E587" s="228"/>
      <c r="G587" s="228"/>
      <c r="I587" s="228"/>
      <c r="K587" s="228"/>
      <c r="M587" s="228"/>
      <c r="O587" s="228"/>
      <c r="Q587" s="228"/>
      <c r="S587" s="228"/>
      <c r="U587" s="228"/>
      <c r="W587" s="228"/>
    </row>
    <row r="588" spans="1:23" x14ac:dyDescent="0.35">
      <c r="A588" s="228"/>
      <c r="C588" s="228"/>
      <c r="E588" s="228"/>
      <c r="G588" s="228"/>
      <c r="I588" s="228"/>
      <c r="K588" s="228"/>
      <c r="M588" s="228"/>
      <c r="O588" s="228"/>
      <c r="Q588" s="228"/>
      <c r="S588" s="228"/>
      <c r="U588" s="228"/>
      <c r="W588" s="228"/>
    </row>
    <row r="589" spans="1:23" x14ac:dyDescent="0.35">
      <c r="A589" s="228"/>
      <c r="C589" s="228"/>
      <c r="E589" s="228"/>
      <c r="G589" s="228"/>
      <c r="I589" s="228"/>
      <c r="K589" s="228"/>
      <c r="M589" s="228"/>
      <c r="O589" s="228"/>
      <c r="Q589" s="228"/>
      <c r="S589" s="228"/>
      <c r="U589" s="228"/>
      <c r="W589" s="228"/>
    </row>
    <row r="590" spans="1:23" x14ac:dyDescent="0.35">
      <c r="A590" s="228"/>
      <c r="C590" s="228"/>
      <c r="E590" s="228"/>
      <c r="G590" s="228"/>
      <c r="I590" s="228"/>
      <c r="K590" s="228"/>
      <c r="M590" s="228"/>
      <c r="O590" s="228"/>
      <c r="Q590" s="228"/>
      <c r="S590" s="228"/>
      <c r="U590" s="228"/>
      <c r="W590" s="228"/>
    </row>
    <row r="591" spans="1:23" x14ac:dyDescent="0.35">
      <c r="A591" s="228"/>
      <c r="C591" s="228"/>
      <c r="E591" s="228"/>
      <c r="G591" s="228"/>
      <c r="I591" s="228"/>
      <c r="K591" s="228"/>
      <c r="M591" s="228"/>
      <c r="O591" s="228"/>
      <c r="Q591" s="228"/>
      <c r="S591" s="228"/>
      <c r="U591" s="228"/>
      <c r="W591" s="228"/>
    </row>
    <row r="592" spans="1:23" x14ac:dyDescent="0.35">
      <c r="A592" s="228"/>
      <c r="C592" s="228"/>
      <c r="E592" s="228"/>
      <c r="G592" s="228"/>
      <c r="I592" s="228"/>
      <c r="K592" s="228"/>
      <c r="M592" s="228"/>
      <c r="O592" s="228"/>
      <c r="Q592" s="228"/>
      <c r="S592" s="228"/>
      <c r="U592" s="228"/>
      <c r="W592" s="228"/>
    </row>
    <row r="593" spans="1:23" x14ac:dyDescent="0.35">
      <c r="A593" s="228"/>
      <c r="C593" s="228"/>
      <c r="E593" s="228"/>
      <c r="G593" s="228"/>
      <c r="I593" s="228"/>
      <c r="K593" s="228"/>
      <c r="M593" s="228"/>
      <c r="O593" s="228"/>
      <c r="Q593" s="228"/>
      <c r="S593" s="228"/>
      <c r="U593" s="228"/>
      <c r="W593" s="228"/>
    </row>
    <row r="594" spans="1:23" x14ac:dyDescent="0.35">
      <c r="A594" s="228"/>
      <c r="C594" s="228"/>
      <c r="E594" s="228"/>
      <c r="G594" s="228"/>
      <c r="I594" s="228"/>
      <c r="K594" s="228"/>
      <c r="M594" s="228"/>
      <c r="O594" s="228"/>
      <c r="Q594" s="228"/>
      <c r="S594" s="228"/>
      <c r="U594" s="228"/>
      <c r="W594" s="228"/>
    </row>
    <row r="595" spans="1:23" x14ac:dyDescent="0.35">
      <c r="A595" s="228"/>
      <c r="C595" s="228"/>
      <c r="E595" s="228"/>
      <c r="G595" s="228"/>
      <c r="I595" s="228"/>
      <c r="K595" s="228"/>
      <c r="M595" s="228"/>
      <c r="O595" s="228"/>
      <c r="Q595" s="228"/>
      <c r="S595" s="228"/>
      <c r="U595" s="228"/>
      <c r="W595" s="228"/>
    </row>
    <row r="596" spans="1:23" x14ac:dyDescent="0.35">
      <c r="A596" s="228"/>
      <c r="C596" s="228"/>
      <c r="E596" s="228"/>
      <c r="G596" s="228"/>
      <c r="I596" s="228"/>
      <c r="K596" s="228"/>
      <c r="M596" s="228"/>
      <c r="O596" s="228"/>
      <c r="Q596" s="228"/>
      <c r="S596" s="228"/>
      <c r="U596" s="228"/>
      <c r="W596" s="228"/>
    </row>
    <row r="597" spans="1:23" x14ac:dyDescent="0.35">
      <c r="A597" s="228"/>
      <c r="C597" s="228"/>
      <c r="E597" s="228"/>
      <c r="G597" s="228"/>
      <c r="I597" s="228"/>
      <c r="K597" s="228"/>
      <c r="M597" s="228"/>
      <c r="O597" s="228"/>
      <c r="Q597" s="228"/>
      <c r="S597" s="228"/>
      <c r="U597" s="228"/>
      <c r="W597" s="228"/>
    </row>
    <row r="598" spans="1:23" x14ac:dyDescent="0.35">
      <c r="A598" s="228"/>
      <c r="C598" s="228"/>
      <c r="E598" s="228"/>
      <c r="G598" s="228"/>
      <c r="I598" s="228"/>
      <c r="K598" s="228"/>
      <c r="M598" s="228"/>
      <c r="O598" s="228"/>
      <c r="Q598" s="228"/>
      <c r="S598" s="228"/>
      <c r="U598" s="228"/>
      <c r="W598" s="228"/>
    </row>
    <row r="599" spans="1:23" x14ac:dyDescent="0.35">
      <c r="A599" s="228"/>
      <c r="C599" s="228"/>
      <c r="E599" s="228"/>
      <c r="G599" s="228"/>
      <c r="I599" s="228"/>
      <c r="K599" s="228"/>
      <c r="M599" s="228"/>
      <c r="O599" s="228"/>
      <c r="Q599" s="228"/>
      <c r="S599" s="228"/>
      <c r="U599" s="228"/>
      <c r="W599" s="228"/>
    </row>
    <row r="600" spans="1:23" x14ac:dyDescent="0.35">
      <c r="A600" s="228"/>
      <c r="C600" s="228"/>
      <c r="E600" s="228"/>
      <c r="G600" s="228"/>
      <c r="I600" s="228"/>
      <c r="K600" s="228"/>
      <c r="M600" s="228"/>
      <c r="O600" s="228"/>
      <c r="Q600" s="228"/>
      <c r="S600" s="228"/>
      <c r="U600" s="228"/>
      <c r="W600" s="228"/>
    </row>
    <row r="601" spans="1:23" x14ac:dyDescent="0.35">
      <c r="A601" s="228"/>
      <c r="C601" s="228"/>
      <c r="E601" s="228"/>
      <c r="G601" s="228"/>
      <c r="I601" s="228"/>
      <c r="K601" s="228"/>
      <c r="M601" s="228"/>
      <c r="O601" s="228"/>
      <c r="Q601" s="228"/>
      <c r="S601" s="228"/>
      <c r="U601" s="228"/>
      <c r="W601" s="228"/>
    </row>
    <row r="602" spans="1:23" x14ac:dyDescent="0.35">
      <c r="A602" s="228"/>
      <c r="C602" s="228"/>
      <c r="E602" s="228"/>
      <c r="G602" s="228"/>
      <c r="I602" s="228"/>
      <c r="K602" s="228"/>
      <c r="M602" s="228"/>
      <c r="O602" s="228"/>
      <c r="Q602" s="228"/>
      <c r="S602" s="228"/>
      <c r="U602" s="228"/>
      <c r="W602" s="228"/>
    </row>
    <row r="603" spans="1:23" x14ac:dyDescent="0.35">
      <c r="A603" s="228"/>
      <c r="C603" s="228"/>
      <c r="E603" s="228"/>
      <c r="G603" s="228"/>
      <c r="I603" s="228"/>
      <c r="K603" s="228"/>
      <c r="M603" s="228"/>
      <c r="O603" s="228"/>
      <c r="Q603" s="228"/>
      <c r="S603" s="228"/>
      <c r="U603" s="228"/>
      <c r="W603" s="228"/>
    </row>
    <row r="604" spans="1:23" x14ac:dyDescent="0.35">
      <c r="A604" s="228"/>
      <c r="C604" s="228"/>
      <c r="E604" s="228"/>
      <c r="G604" s="228"/>
      <c r="I604" s="228"/>
      <c r="K604" s="228"/>
      <c r="M604" s="228"/>
      <c r="O604" s="228"/>
      <c r="Q604" s="228"/>
      <c r="S604" s="228"/>
      <c r="U604" s="228"/>
      <c r="W604" s="228"/>
    </row>
    <row r="605" spans="1:23" x14ac:dyDescent="0.35">
      <c r="A605" s="228"/>
      <c r="C605" s="228"/>
      <c r="E605" s="228"/>
      <c r="G605" s="228"/>
      <c r="I605" s="228"/>
      <c r="K605" s="228"/>
      <c r="M605" s="228"/>
      <c r="O605" s="228"/>
      <c r="Q605" s="228"/>
      <c r="S605" s="228"/>
      <c r="U605" s="228"/>
      <c r="W605" s="228"/>
    </row>
    <row r="606" spans="1:23" x14ac:dyDescent="0.35">
      <c r="A606" s="228"/>
      <c r="C606" s="228"/>
      <c r="E606" s="228"/>
      <c r="G606" s="228"/>
      <c r="I606" s="228"/>
      <c r="K606" s="228"/>
      <c r="M606" s="228"/>
      <c r="O606" s="228"/>
      <c r="Q606" s="228"/>
      <c r="S606" s="228"/>
      <c r="U606" s="228"/>
      <c r="W606" s="228"/>
    </row>
    <row r="607" spans="1:23" x14ac:dyDescent="0.35">
      <c r="A607" s="228"/>
      <c r="C607" s="228"/>
      <c r="E607" s="228"/>
      <c r="G607" s="228"/>
      <c r="I607" s="228"/>
      <c r="K607" s="228"/>
      <c r="M607" s="228"/>
      <c r="O607" s="228"/>
      <c r="Q607" s="228"/>
      <c r="S607" s="228"/>
      <c r="U607" s="228"/>
      <c r="W607" s="228"/>
    </row>
    <row r="608" spans="1:23" x14ac:dyDescent="0.35">
      <c r="A608" s="228"/>
      <c r="C608" s="228"/>
      <c r="E608" s="228"/>
      <c r="G608" s="228"/>
      <c r="I608" s="228"/>
      <c r="K608" s="228"/>
      <c r="M608" s="228"/>
      <c r="O608" s="228"/>
      <c r="Q608" s="228"/>
      <c r="S608" s="228"/>
      <c r="U608" s="228"/>
      <c r="W608" s="228"/>
    </row>
    <row r="609" spans="1:23" x14ac:dyDescent="0.35">
      <c r="A609" s="228"/>
      <c r="C609" s="228"/>
      <c r="E609" s="228"/>
      <c r="G609" s="228"/>
      <c r="I609" s="228"/>
      <c r="K609" s="228"/>
      <c r="M609" s="228"/>
      <c r="O609" s="228"/>
      <c r="Q609" s="228"/>
      <c r="S609" s="228"/>
      <c r="U609" s="228"/>
      <c r="W609" s="228"/>
    </row>
    <row r="610" spans="1:23" x14ac:dyDescent="0.35">
      <c r="A610" s="228"/>
      <c r="C610" s="228"/>
      <c r="E610" s="228"/>
      <c r="G610" s="228"/>
      <c r="I610" s="228"/>
      <c r="K610" s="228"/>
      <c r="M610" s="228"/>
      <c r="O610" s="228"/>
      <c r="Q610" s="228"/>
      <c r="S610" s="228"/>
      <c r="U610" s="228"/>
      <c r="W610" s="228"/>
    </row>
    <row r="611" spans="1:23" x14ac:dyDescent="0.35">
      <c r="A611" s="228"/>
      <c r="C611" s="228"/>
      <c r="E611" s="228"/>
      <c r="G611" s="228"/>
      <c r="I611" s="228"/>
      <c r="K611" s="228"/>
      <c r="M611" s="228"/>
      <c r="O611" s="228"/>
      <c r="Q611" s="228"/>
      <c r="S611" s="228"/>
      <c r="U611" s="228"/>
      <c r="W611" s="228"/>
    </row>
    <row r="612" spans="1:23" x14ac:dyDescent="0.35">
      <c r="A612" s="228"/>
      <c r="C612" s="228"/>
      <c r="E612" s="228"/>
      <c r="G612" s="228"/>
      <c r="I612" s="228"/>
      <c r="K612" s="228"/>
      <c r="M612" s="228"/>
      <c r="O612" s="228"/>
      <c r="Q612" s="228"/>
      <c r="S612" s="228"/>
      <c r="U612" s="228"/>
      <c r="W612" s="228"/>
    </row>
    <row r="613" spans="1:23" x14ac:dyDescent="0.35">
      <c r="A613" s="228"/>
      <c r="C613" s="228"/>
      <c r="E613" s="228"/>
      <c r="G613" s="228"/>
      <c r="I613" s="228"/>
      <c r="K613" s="228"/>
      <c r="M613" s="228"/>
      <c r="O613" s="228"/>
      <c r="Q613" s="228"/>
      <c r="S613" s="228"/>
      <c r="U613" s="228"/>
      <c r="W613" s="228"/>
    </row>
    <row r="614" spans="1:23" x14ac:dyDescent="0.35">
      <c r="A614" s="228"/>
      <c r="C614" s="228"/>
      <c r="E614" s="228"/>
      <c r="G614" s="228"/>
      <c r="I614" s="228"/>
      <c r="K614" s="228"/>
      <c r="M614" s="228"/>
      <c r="O614" s="228"/>
      <c r="Q614" s="228"/>
      <c r="S614" s="228"/>
      <c r="U614" s="228"/>
      <c r="W614" s="228"/>
    </row>
    <row r="615" spans="1:23" x14ac:dyDescent="0.35">
      <c r="A615" s="228"/>
      <c r="C615" s="228"/>
      <c r="E615" s="228"/>
      <c r="G615" s="228"/>
      <c r="I615" s="228"/>
      <c r="K615" s="228"/>
      <c r="M615" s="228"/>
      <c r="O615" s="228"/>
      <c r="Q615" s="228"/>
      <c r="S615" s="228"/>
      <c r="U615" s="228"/>
      <c r="W615" s="228"/>
    </row>
    <row r="616" spans="1:23" x14ac:dyDescent="0.35">
      <c r="A616" s="228"/>
      <c r="C616" s="228"/>
      <c r="E616" s="228"/>
      <c r="G616" s="228"/>
      <c r="I616" s="228"/>
      <c r="K616" s="228"/>
      <c r="M616" s="228"/>
      <c r="O616" s="228"/>
      <c r="Q616" s="228"/>
      <c r="S616" s="228"/>
      <c r="U616" s="228"/>
      <c r="W616" s="228"/>
    </row>
    <row r="617" spans="1:23" x14ac:dyDescent="0.35">
      <c r="A617" s="228"/>
      <c r="C617" s="228"/>
      <c r="E617" s="228"/>
      <c r="G617" s="228"/>
      <c r="I617" s="228"/>
      <c r="K617" s="228"/>
      <c r="M617" s="228"/>
      <c r="O617" s="228"/>
      <c r="Q617" s="228"/>
      <c r="S617" s="228"/>
      <c r="U617" s="228"/>
      <c r="W617" s="228"/>
    </row>
    <row r="618" spans="1:23" x14ac:dyDescent="0.35">
      <c r="A618" s="228"/>
      <c r="C618" s="228"/>
      <c r="E618" s="228"/>
      <c r="G618" s="228"/>
      <c r="I618" s="228"/>
      <c r="K618" s="228"/>
      <c r="M618" s="228"/>
      <c r="O618" s="228"/>
      <c r="Q618" s="228"/>
      <c r="S618" s="228"/>
      <c r="U618" s="228"/>
      <c r="W618" s="228"/>
    </row>
    <row r="619" spans="1:23" x14ac:dyDescent="0.35">
      <c r="A619" s="228"/>
      <c r="C619" s="228"/>
      <c r="E619" s="228"/>
      <c r="G619" s="228"/>
      <c r="I619" s="228"/>
      <c r="K619" s="228"/>
      <c r="M619" s="228"/>
      <c r="O619" s="228"/>
      <c r="Q619" s="228"/>
      <c r="S619" s="228"/>
      <c r="U619" s="228"/>
      <c r="W619" s="228"/>
    </row>
    <row r="620" spans="1:23" x14ac:dyDescent="0.35">
      <c r="A620" s="228"/>
      <c r="C620" s="228"/>
      <c r="E620" s="228"/>
      <c r="G620" s="228"/>
      <c r="I620" s="228"/>
      <c r="K620" s="228"/>
      <c r="M620" s="228"/>
      <c r="O620" s="228"/>
      <c r="Q620" s="228"/>
      <c r="S620" s="228"/>
      <c r="U620" s="228"/>
      <c r="W620" s="228"/>
    </row>
    <row r="621" spans="1:23" x14ac:dyDescent="0.35">
      <c r="A621" s="228"/>
      <c r="C621" s="228"/>
      <c r="E621" s="228"/>
      <c r="G621" s="228"/>
      <c r="I621" s="228"/>
      <c r="K621" s="228"/>
      <c r="M621" s="228"/>
      <c r="O621" s="228"/>
      <c r="Q621" s="228"/>
      <c r="S621" s="228"/>
      <c r="U621" s="228"/>
      <c r="W621" s="228"/>
    </row>
    <row r="622" spans="1:23" x14ac:dyDescent="0.35">
      <c r="A622" s="228"/>
      <c r="C622" s="228"/>
      <c r="E622" s="228"/>
      <c r="G622" s="228"/>
      <c r="I622" s="228"/>
      <c r="K622" s="228"/>
      <c r="M622" s="228"/>
      <c r="O622" s="228"/>
      <c r="Q622" s="228"/>
      <c r="S622" s="228"/>
      <c r="U622" s="228"/>
      <c r="W622" s="228"/>
    </row>
    <row r="623" spans="1:23" x14ac:dyDescent="0.35">
      <c r="A623" s="228"/>
      <c r="C623" s="228"/>
      <c r="E623" s="228"/>
      <c r="G623" s="228"/>
      <c r="I623" s="228"/>
      <c r="K623" s="228"/>
      <c r="M623" s="228"/>
      <c r="O623" s="228"/>
      <c r="Q623" s="228"/>
      <c r="S623" s="228"/>
      <c r="U623" s="228"/>
      <c r="W623" s="228"/>
    </row>
    <row r="624" spans="1:23" x14ac:dyDescent="0.35">
      <c r="A624" s="228"/>
      <c r="C624" s="228"/>
      <c r="E624" s="228"/>
      <c r="G624" s="228"/>
      <c r="I624" s="228"/>
      <c r="K624" s="228"/>
      <c r="M624" s="228"/>
      <c r="O624" s="228"/>
      <c r="Q624" s="228"/>
      <c r="S624" s="228"/>
      <c r="U624" s="228"/>
      <c r="W624" s="228"/>
    </row>
    <row r="625" spans="1:23" x14ac:dyDescent="0.35">
      <c r="A625" s="228"/>
      <c r="C625" s="228"/>
      <c r="E625" s="228"/>
      <c r="G625" s="228"/>
      <c r="I625" s="228"/>
      <c r="K625" s="228"/>
      <c r="M625" s="228"/>
      <c r="O625" s="228"/>
      <c r="Q625" s="228"/>
      <c r="S625" s="228"/>
      <c r="U625" s="228"/>
      <c r="W625" s="228"/>
    </row>
    <row r="626" spans="1:23" x14ac:dyDescent="0.35">
      <c r="A626" s="228"/>
      <c r="C626" s="228"/>
      <c r="E626" s="228"/>
      <c r="G626" s="228"/>
      <c r="I626" s="228"/>
      <c r="K626" s="228"/>
      <c r="M626" s="228"/>
      <c r="O626" s="228"/>
      <c r="Q626" s="228"/>
      <c r="S626" s="228"/>
      <c r="U626" s="228"/>
      <c r="W626" s="228"/>
    </row>
    <row r="627" spans="1:23" x14ac:dyDescent="0.35">
      <c r="A627" s="228"/>
      <c r="C627" s="228"/>
      <c r="E627" s="228"/>
      <c r="G627" s="228"/>
      <c r="I627" s="228"/>
      <c r="K627" s="228"/>
      <c r="M627" s="228"/>
      <c r="O627" s="228"/>
      <c r="Q627" s="228"/>
      <c r="S627" s="228"/>
      <c r="U627" s="228"/>
      <c r="W627" s="228"/>
    </row>
    <row r="628" spans="1:23" x14ac:dyDescent="0.35">
      <c r="A628" s="228"/>
      <c r="C628" s="228"/>
      <c r="E628" s="228"/>
      <c r="G628" s="228"/>
      <c r="I628" s="228"/>
      <c r="K628" s="228"/>
      <c r="M628" s="228"/>
      <c r="O628" s="228"/>
      <c r="Q628" s="228"/>
      <c r="S628" s="228"/>
      <c r="U628" s="228"/>
      <c r="W628" s="228"/>
    </row>
    <row r="629" spans="1:23" x14ac:dyDescent="0.35">
      <c r="A629" s="228"/>
      <c r="C629" s="228"/>
      <c r="E629" s="228"/>
      <c r="G629" s="228"/>
      <c r="I629" s="228"/>
      <c r="K629" s="228"/>
      <c r="M629" s="228"/>
      <c r="O629" s="228"/>
      <c r="Q629" s="228"/>
      <c r="S629" s="228"/>
      <c r="U629" s="228"/>
      <c r="W629" s="228"/>
    </row>
    <row r="630" spans="1:23" x14ac:dyDescent="0.35">
      <c r="A630" s="228"/>
      <c r="C630" s="228"/>
      <c r="E630" s="228"/>
      <c r="G630" s="228"/>
      <c r="I630" s="228"/>
      <c r="K630" s="228"/>
      <c r="M630" s="228"/>
      <c r="O630" s="228"/>
      <c r="Q630" s="228"/>
      <c r="S630" s="228"/>
      <c r="U630" s="228"/>
      <c r="W630" s="228"/>
    </row>
    <row r="631" spans="1:23" x14ac:dyDescent="0.35">
      <c r="A631" s="228"/>
      <c r="C631" s="228"/>
      <c r="E631" s="228"/>
      <c r="G631" s="228"/>
      <c r="I631" s="228"/>
      <c r="K631" s="228"/>
      <c r="M631" s="228"/>
      <c r="O631" s="228"/>
      <c r="Q631" s="228"/>
      <c r="S631" s="228"/>
      <c r="U631" s="228"/>
      <c r="W631" s="228"/>
    </row>
    <row r="632" spans="1:23" x14ac:dyDescent="0.35">
      <c r="A632" s="228"/>
      <c r="C632" s="228"/>
      <c r="E632" s="228"/>
      <c r="G632" s="228"/>
      <c r="I632" s="228"/>
      <c r="K632" s="228"/>
      <c r="M632" s="228"/>
      <c r="O632" s="228"/>
      <c r="Q632" s="228"/>
      <c r="S632" s="228"/>
      <c r="U632" s="228"/>
      <c r="W632" s="228"/>
    </row>
    <row r="633" spans="1:23" x14ac:dyDescent="0.35">
      <c r="A633" s="228"/>
      <c r="C633" s="228"/>
      <c r="E633" s="228"/>
      <c r="G633" s="228"/>
      <c r="I633" s="228"/>
      <c r="K633" s="228"/>
      <c r="M633" s="228"/>
      <c r="O633" s="228"/>
      <c r="Q633" s="228"/>
      <c r="S633" s="228"/>
      <c r="U633" s="228"/>
      <c r="W633" s="228"/>
    </row>
    <row r="634" spans="1:23" x14ac:dyDescent="0.35">
      <c r="A634" s="228"/>
      <c r="C634" s="228"/>
      <c r="E634" s="228"/>
      <c r="G634" s="228"/>
      <c r="I634" s="228"/>
      <c r="K634" s="228"/>
      <c r="M634" s="228"/>
      <c r="O634" s="228"/>
      <c r="Q634" s="228"/>
      <c r="S634" s="228"/>
      <c r="U634" s="228"/>
      <c r="W634" s="228"/>
    </row>
    <row r="635" spans="1:23" x14ac:dyDescent="0.35">
      <c r="A635" s="228"/>
      <c r="C635" s="228"/>
      <c r="E635" s="228"/>
      <c r="G635" s="228"/>
      <c r="I635" s="228"/>
      <c r="K635" s="228"/>
      <c r="M635" s="228"/>
      <c r="O635" s="228"/>
      <c r="Q635" s="228"/>
      <c r="S635" s="228"/>
      <c r="U635" s="228"/>
      <c r="W635" s="228"/>
    </row>
    <row r="636" spans="1:23" x14ac:dyDescent="0.35">
      <c r="A636" s="228"/>
      <c r="C636" s="228"/>
      <c r="E636" s="228"/>
      <c r="G636" s="228"/>
      <c r="I636" s="228"/>
      <c r="K636" s="228"/>
      <c r="M636" s="228"/>
      <c r="O636" s="228"/>
      <c r="Q636" s="228"/>
      <c r="S636" s="228"/>
      <c r="U636" s="228"/>
      <c r="W636" s="228"/>
    </row>
    <row r="637" spans="1:23" x14ac:dyDescent="0.35">
      <c r="A637" s="228"/>
      <c r="C637" s="228"/>
      <c r="E637" s="228"/>
      <c r="G637" s="228"/>
      <c r="I637" s="228"/>
      <c r="K637" s="228"/>
      <c r="M637" s="228"/>
      <c r="O637" s="228"/>
      <c r="Q637" s="228"/>
      <c r="S637" s="228"/>
      <c r="U637" s="228"/>
      <c r="W637" s="228"/>
    </row>
    <row r="638" spans="1:23" x14ac:dyDescent="0.35">
      <c r="A638" s="228"/>
      <c r="C638" s="228"/>
      <c r="E638" s="228"/>
      <c r="G638" s="228"/>
      <c r="I638" s="228"/>
      <c r="K638" s="228"/>
      <c r="M638" s="228"/>
      <c r="O638" s="228"/>
      <c r="Q638" s="228"/>
      <c r="S638" s="228"/>
      <c r="U638" s="228"/>
      <c r="W638" s="228"/>
    </row>
    <row r="639" spans="1:23" x14ac:dyDescent="0.35">
      <c r="A639" s="228"/>
      <c r="C639" s="228"/>
      <c r="E639" s="228"/>
      <c r="G639" s="228"/>
      <c r="I639" s="228"/>
      <c r="K639" s="228"/>
      <c r="M639" s="228"/>
      <c r="O639" s="228"/>
      <c r="Q639" s="228"/>
      <c r="S639" s="228"/>
      <c r="U639" s="228"/>
      <c r="W639" s="228"/>
    </row>
    <row r="640" spans="1:23" x14ac:dyDescent="0.35">
      <c r="A640" s="228"/>
      <c r="C640" s="228"/>
      <c r="E640" s="228"/>
      <c r="G640" s="228"/>
      <c r="I640" s="228"/>
      <c r="K640" s="228"/>
      <c r="M640" s="228"/>
      <c r="O640" s="228"/>
      <c r="Q640" s="228"/>
      <c r="S640" s="228"/>
      <c r="U640" s="228"/>
      <c r="W640" s="228"/>
    </row>
    <row r="641" spans="1:23" x14ac:dyDescent="0.35">
      <c r="A641" s="228"/>
      <c r="C641" s="228"/>
      <c r="E641" s="228"/>
      <c r="G641" s="228"/>
      <c r="I641" s="228"/>
      <c r="K641" s="228"/>
      <c r="M641" s="228"/>
      <c r="O641" s="228"/>
      <c r="Q641" s="228"/>
      <c r="S641" s="228"/>
      <c r="U641" s="228"/>
      <c r="W641" s="228"/>
    </row>
    <row r="642" spans="1:23" x14ac:dyDescent="0.35">
      <c r="A642" s="228"/>
      <c r="C642" s="228"/>
      <c r="E642" s="228"/>
      <c r="G642" s="228"/>
      <c r="I642" s="228"/>
      <c r="K642" s="228"/>
      <c r="M642" s="228"/>
      <c r="O642" s="228"/>
      <c r="Q642" s="228"/>
      <c r="S642" s="228"/>
      <c r="U642" s="228"/>
      <c r="W642" s="228"/>
    </row>
    <row r="643" spans="1:23" x14ac:dyDescent="0.35">
      <c r="A643" s="228"/>
      <c r="C643" s="228"/>
      <c r="E643" s="228"/>
      <c r="G643" s="228"/>
      <c r="I643" s="228"/>
      <c r="K643" s="228"/>
      <c r="M643" s="228"/>
      <c r="O643" s="228"/>
      <c r="Q643" s="228"/>
      <c r="S643" s="228"/>
      <c r="U643" s="228"/>
      <c r="W643" s="228"/>
    </row>
    <row r="644" spans="1:23" x14ac:dyDescent="0.35">
      <c r="A644" s="228"/>
      <c r="C644" s="228"/>
      <c r="E644" s="228"/>
      <c r="G644" s="228"/>
      <c r="I644" s="228"/>
      <c r="K644" s="228"/>
      <c r="M644" s="228"/>
      <c r="O644" s="228"/>
      <c r="Q644" s="228"/>
      <c r="S644" s="228"/>
      <c r="U644" s="228"/>
      <c r="W644" s="228"/>
    </row>
    <row r="645" spans="1:23" x14ac:dyDescent="0.35">
      <c r="A645" s="228"/>
      <c r="C645" s="228"/>
      <c r="E645" s="228"/>
      <c r="G645" s="228"/>
      <c r="I645" s="228"/>
      <c r="K645" s="228"/>
      <c r="M645" s="228"/>
      <c r="O645" s="228"/>
      <c r="Q645" s="228"/>
      <c r="S645" s="228"/>
      <c r="U645" s="228"/>
      <c r="W645" s="228"/>
    </row>
    <row r="646" spans="1:23" x14ac:dyDescent="0.35">
      <c r="A646" s="228"/>
      <c r="C646" s="228"/>
      <c r="E646" s="228"/>
      <c r="G646" s="228"/>
      <c r="I646" s="228"/>
      <c r="K646" s="228"/>
      <c r="M646" s="228"/>
      <c r="O646" s="228"/>
      <c r="Q646" s="228"/>
      <c r="S646" s="228"/>
      <c r="U646" s="228"/>
      <c r="W646" s="228"/>
    </row>
    <row r="647" spans="1:23" x14ac:dyDescent="0.35">
      <c r="A647" s="228"/>
      <c r="C647" s="228"/>
      <c r="E647" s="228"/>
      <c r="G647" s="228"/>
      <c r="I647" s="228"/>
      <c r="K647" s="228"/>
      <c r="M647" s="228"/>
      <c r="O647" s="228"/>
      <c r="Q647" s="228"/>
      <c r="S647" s="228"/>
      <c r="U647" s="228"/>
      <c r="W647" s="228"/>
    </row>
    <row r="648" spans="1:23" x14ac:dyDescent="0.35">
      <c r="A648" s="228"/>
      <c r="C648" s="228"/>
      <c r="E648" s="228"/>
      <c r="G648" s="228"/>
      <c r="I648" s="228"/>
      <c r="K648" s="228"/>
      <c r="M648" s="228"/>
      <c r="O648" s="228"/>
      <c r="Q648" s="228"/>
      <c r="S648" s="228"/>
      <c r="U648" s="228"/>
      <c r="W648" s="228"/>
    </row>
    <row r="649" spans="1:23" x14ac:dyDescent="0.35">
      <c r="A649" s="228"/>
      <c r="C649" s="228"/>
      <c r="E649" s="228"/>
      <c r="G649" s="228"/>
      <c r="I649" s="228"/>
      <c r="K649" s="228"/>
      <c r="M649" s="228"/>
      <c r="O649" s="228"/>
      <c r="Q649" s="228"/>
      <c r="S649" s="228"/>
      <c r="U649" s="228"/>
      <c r="W649" s="228"/>
    </row>
    <row r="650" spans="1:23" x14ac:dyDescent="0.35">
      <c r="A650" s="228"/>
      <c r="C650" s="228"/>
      <c r="E650" s="228"/>
      <c r="G650" s="228"/>
      <c r="I650" s="228"/>
      <c r="K650" s="228"/>
      <c r="M650" s="228"/>
      <c r="O650" s="228"/>
      <c r="Q650" s="228"/>
      <c r="S650" s="228"/>
      <c r="U650" s="228"/>
      <c r="W650" s="228"/>
    </row>
    <row r="651" spans="1:23" x14ac:dyDescent="0.35">
      <c r="A651" s="228"/>
      <c r="C651" s="228"/>
      <c r="E651" s="228"/>
      <c r="G651" s="228"/>
      <c r="I651" s="228"/>
      <c r="K651" s="228"/>
      <c r="M651" s="228"/>
      <c r="O651" s="228"/>
      <c r="Q651" s="228"/>
      <c r="S651" s="228"/>
      <c r="U651" s="228"/>
      <c r="W651" s="228"/>
    </row>
    <row r="652" spans="1:23" x14ac:dyDescent="0.35">
      <c r="A652" s="228"/>
      <c r="C652" s="228"/>
      <c r="E652" s="228"/>
      <c r="G652" s="228"/>
      <c r="I652" s="228"/>
      <c r="K652" s="228"/>
      <c r="M652" s="228"/>
      <c r="O652" s="228"/>
      <c r="Q652" s="228"/>
      <c r="S652" s="228"/>
      <c r="U652" s="228"/>
      <c r="W652" s="228"/>
    </row>
    <row r="653" spans="1:23" x14ac:dyDescent="0.35">
      <c r="A653" s="228"/>
      <c r="C653" s="228"/>
      <c r="E653" s="228"/>
      <c r="G653" s="228"/>
      <c r="I653" s="228"/>
      <c r="K653" s="228"/>
      <c r="M653" s="228"/>
      <c r="O653" s="228"/>
      <c r="Q653" s="228"/>
      <c r="S653" s="228"/>
      <c r="U653" s="228"/>
      <c r="W653" s="228"/>
    </row>
    <row r="654" spans="1:23" x14ac:dyDescent="0.35">
      <c r="A654" s="228"/>
      <c r="C654" s="228"/>
      <c r="E654" s="228"/>
      <c r="G654" s="228"/>
      <c r="I654" s="228"/>
      <c r="K654" s="228"/>
      <c r="M654" s="228"/>
      <c r="O654" s="228"/>
      <c r="Q654" s="228"/>
      <c r="S654" s="228"/>
      <c r="U654" s="228"/>
      <c r="W654" s="228"/>
    </row>
    <row r="655" spans="1:23" x14ac:dyDescent="0.35">
      <c r="A655" s="228"/>
      <c r="C655" s="228"/>
      <c r="E655" s="228"/>
      <c r="G655" s="228"/>
      <c r="I655" s="228"/>
      <c r="K655" s="228"/>
      <c r="M655" s="228"/>
      <c r="O655" s="228"/>
      <c r="Q655" s="228"/>
      <c r="S655" s="228"/>
      <c r="U655" s="228"/>
      <c r="W655" s="228"/>
    </row>
    <row r="656" spans="1:23" x14ac:dyDescent="0.35">
      <c r="A656" s="228"/>
      <c r="C656" s="228"/>
      <c r="E656" s="228"/>
      <c r="G656" s="228"/>
      <c r="I656" s="228"/>
      <c r="K656" s="228"/>
      <c r="M656" s="228"/>
      <c r="O656" s="228"/>
      <c r="Q656" s="228"/>
      <c r="S656" s="228"/>
      <c r="U656" s="228"/>
      <c r="W656" s="228"/>
    </row>
    <row r="657" spans="1:23" x14ac:dyDescent="0.35">
      <c r="A657" s="228"/>
      <c r="C657" s="228"/>
      <c r="E657" s="228"/>
      <c r="G657" s="228"/>
      <c r="I657" s="228"/>
      <c r="K657" s="228"/>
      <c r="M657" s="228"/>
      <c r="O657" s="228"/>
      <c r="Q657" s="228"/>
      <c r="S657" s="228"/>
      <c r="U657" s="228"/>
      <c r="W657" s="228"/>
    </row>
    <row r="658" spans="1:23" x14ac:dyDescent="0.35">
      <c r="A658" s="228"/>
      <c r="C658" s="228"/>
      <c r="E658" s="228"/>
      <c r="G658" s="228"/>
      <c r="I658" s="228"/>
      <c r="K658" s="228"/>
      <c r="M658" s="228"/>
      <c r="O658" s="228"/>
      <c r="Q658" s="228"/>
      <c r="S658" s="228"/>
      <c r="U658" s="228"/>
      <c r="W658" s="228"/>
    </row>
    <row r="659" spans="1:23" x14ac:dyDescent="0.35">
      <c r="A659" s="228"/>
      <c r="C659" s="228"/>
      <c r="E659" s="228"/>
      <c r="G659" s="228"/>
      <c r="I659" s="228"/>
      <c r="K659" s="228"/>
      <c r="M659" s="228"/>
      <c r="O659" s="228"/>
      <c r="Q659" s="228"/>
      <c r="S659" s="228"/>
      <c r="U659" s="228"/>
      <c r="W659" s="228"/>
    </row>
    <row r="660" spans="1:23" x14ac:dyDescent="0.35">
      <c r="A660" s="228"/>
      <c r="C660" s="228"/>
      <c r="E660" s="228"/>
      <c r="G660" s="228"/>
      <c r="I660" s="228"/>
      <c r="K660" s="228"/>
      <c r="M660" s="228"/>
      <c r="O660" s="228"/>
      <c r="Q660" s="228"/>
      <c r="S660" s="228"/>
      <c r="U660" s="228"/>
      <c r="W660" s="228"/>
    </row>
    <row r="661" spans="1:23" x14ac:dyDescent="0.35">
      <c r="A661" s="228"/>
      <c r="C661" s="228"/>
      <c r="E661" s="228"/>
      <c r="G661" s="228"/>
      <c r="I661" s="228"/>
      <c r="K661" s="228"/>
      <c r="M661" s="228"/>
      <c r="O661" s="228"/>
      <c r="Q661" s="228"/>
      <c r="S661" s="228"/>
      <c r="U661" s="228"/>
      <c r="W661" s="228"/>
    </row>
    <row r="662" spans="1:23" x14ac:dyDescent="0.35">
      <c r="A662" s="228"/>
      <c r="C662" s="228"/>
      <c r="E662" s="228"/>
      <c r="G662" s="228"/>
      <c r="I662" s="228"/>
      <c r="K662" s="228"/>
      <c r="M662" s="228"/>
      <c r="O662" s="228"/>
      <c r="Q662" s="228"/>
      <c r="S662" s="228"/>
      <c r="U662" s="228"/>
      <c r="W662" s="228"/>
    </row>
    <row r="663" spans="1:23" x14ac:dyDescent="0.35">
      <c r="A663" s="228"/>
      <c r="C663" s="228"/>
      <c r="E663" s="228"/>
      <c r="G663" s="228"/>
      <c r="I663" s="228"/>
      <c r="K663" s="228"/>
      <c r="M663" s="228"/>
      <c r="O663" s="228"/>
      <c r="Q663" s="228"/>
      <c r="S663" s="228"/>
      <c r="U663" s="228"/>
      <c r="W663" s="228"/>
    </row>
    <row r="664" spans="1:23" x14ac:dyDescent="0.35">
      <c r="A664" s="228"/>
      <c r="C664" s="228"/>
      <c r="E664" s="228"/>
      <c r="G664" s="228"/>
      <c r="I664" s="228"/>
      <c r="K664" s="228"/>
      <c r="M664" s="228"/>
      <c r="O664" s="228"/>
      <c r="Q664" s="228"/>
      <c r="S664" s="228"/>
      <c r="U664" s="228"/>
      <c r="W664" s="228"/>
    </row>
    <row r="665" spans="1:23" x14ac:dyDescent="0.35">
      <c r="A665" s="228"/>
      <c r="C665" s="228"/>
      <c r="E665" s="228"/>
      <c r="G665" s="228"/>
      <c r="I665" s="228"/>
      <c r="K665" s="228"/>
      <c r="M665" s="228"/>
      <c r="O665" s="228"/>
      <c r="Q665" s="228"/>
      <c r="S665" s="228"/>
      <c r="U665" s="228"/>
      <c r="W665" s="228"/>
    </row>
    <row r="666" spans="1:23" x14ac:dyDescent="0.35">
      <c r="A666" s="228"/>
      <c r="C666" s="228"/>
      <c r="E666" s="228"/>
      <c r="G666" s="228"/>
      <c r="I666" s="228"/>
      <c r="K666" s="228"/>
      <c r="M666" s="228"/>
      <c r="O666" s="228"/>
      <c r="Q666" s="228"/>
      <c r="S666" s="228"/>
      <c r="U666" s="228"/>
      <c r="W666" s="228"/>
    </row>
    <row r="667" spans="1:23" x14ac:dyDescent="0.35">
      <c r="A667" s="228"/>
      <c r="C667" s="228"/>
      <c r="E667" s="228"/>
      <c r="G667" s="228"/>
      <c r="I667" s="228"/>
      <c r="K667" s="228"/>
      <c r="M667" s="228"/>
      <c r="O667" s="228"/>
      <c r="Q667" s="228"/>
      <c r="S667" s="228"/>
      <c r="U667" s="228"/>
      <c r="W667" s="228"/>
    </row>
    <row r="668" spans="1:23" x14ac:dyDescent="0.35">
      <c r="A668" s="228"/>
      <c r="C668" s="228"/>
      <c r="E668" s="228"/>
      <c r="G668" s="228"/>
      <c r="I668" s="228"/>
      <c r="K668" s="228"/>
      <c r="M668" s="228"/>
      <c r="O668" s="228"/>
      <c r="Q668" s="228"/>
      <c r="S668" s="228"/>
      <c r="U668" s="228"/>
      <c r="W668" s="228"/>
    </row>
    <row r="669" spans="1:23" x14ac:dyDescent="0.35">
      <c r="A669" s="228"/>
      <c r="C669" s="228"/>
      <c r="E669" s="228"/>
      <c r="G669" s="228"/>
      <c r="I669" s="228"/>
      <c r="K669" s="228"/>
      <c r="M669" s="228"/>
      <c r="O669" s="228"/>
      <c r="Q669" s="228"/>
      <c r="S669" s="228"/>
      <c r="U669" s="228"/>
      <c r="W669" s="228"/>
    </row>
    <row r="670" spans="1:23" x14ac:dyDescent="0.35">
      <c r="A670" s="228"/>
      <c r="C670" s="228"/>
      <c r="E670" s="228"/>
      <c r="G670" s="228"/>
      <c r="I670" s="228"/>
      <c r="K670" s="228"/>
      <c r="M670" s="228"/>
      <c r="O670" s="228"/>
      <c r="Q670" s="228"/>
      <c r="S670" s="228"/>
      <c r="U670" s="228"/>
      <c r="W670" s="228"/>
    </row>
    <row r="671" spans="1:23" x14ac:dyDescent="0.35">
      <c r="A671" s="228"/>
      <c r="C671" s="228"/>
      <c r="E671" s="228"/>
      <c r="G671" s="228"/>
      <c r="I671" s="228"/>
      <c r="K671" s="228"/>
      <c r="M671" s="228"/>
      <c r="O671" s="228"/>
      <c r="Q671" s="228"/>
      <c r="S671" s="228"/>
      <c r="U671" s="228"/>
      <c r="W671" s="228"/>
    </row>
    <row r="672" spans="1:23" x14ac:dyDescent="0.35">
      <c r="A672" s="228"/>
      <c r="C672" s="228"/>
      <c r="E672" s="228"/>
      <c r="G672" s="228"/>
      <c r="I672" s="228"/>
      <c r="K672" s="228"/>
      <c r="M672" s="228"/>
      <c r="O672" s="228"/>
      <c r="Q672" s="228"/>
      <c r="S672" s="228"/>
      <c r="U672" s="228"/>
      <c r="W672" s="228"/>
    </row>
    <row r="673" spans="1:23" x14ac:dyDescent="0.35">
      <c r="A673" s="228"/>
      <c r="C673" s="228"/>
      <c r="E673" s="228"/>
      <c r="G673" s="228"/>
      <c r="I673" s="228"/>
      <c r="K673" s="228"/>
      <c r="M673" s="228"/>
      <c r="O673" s="228"/>
      <c r="Q673" s="228"/>
      <c r="S673" s="228"/>
      <c r="U673" s="228"/>
      <c r="W673" s="228"/>
    </row>
    <row r="674" spans="1:23" x14ac:dyDescent="0.35">
      <c r="A674" s="228"/>
      <c r="C674" s="228"/>
      <c r="E674" s="228"/>
      <c r="G674" s="228"/>
      <c r="I674" s="228"/>
      <c r="K674" s="228"/>
      <c r="M674" s="228"/>
      <c r="O674" s="228"/>
      <c r="Q674" s="228"/>
      <c r="S674" s="228"/>
      <c r="U674" s="228"/>
      <c r="W674" s="228"/>
    </row>
    <row r="675" spans="1:23" x14ac:dyDescent="0.35">
      <c r="A675" s="228"/>
      <c r="C675" s="228"/>
      <c r="E675" s="228"/>
      <c r="G675" s="228"/>
      <c r="I675" s="228"/>
      <c r="K675" s="228"/>
      <c r="M675" s="228"/>
      <c r="O675" s="228"/>
      <c r="Q675" s="228"/>
      <c r="S675" s="228"/>
      <c r="U675" s="228"/>
      <c r="W675" s="228"/>
    </row>
    <row r="676" spans="1:23" x14ac:dyDescent="0.35">
      <c r="A676" s="228"/>
      <c r="C676" s="228"/>
      <c r="E676" s="228"/>
      <c r="G676" s="228"/>
      <c r="I676" s="228"/>
      <c r="K676" s="228"/>
      <c r="M676" s="228"/>
      <c r="O676" s="228"/>
      <c r="Q676" s="228"/>
      <c r="S676" s="228"/>
      <c r="U676" s="228"/>
      <c r="W676" s="228"/>
    </row>
    <row r="677" spans="1:23" x14ac:dyDescent="0.35">
      <c r="A677" s="228"/>
      <c r="C677" s="228"/>
      <c r="E677" s="228"/>
      <c r="G677" s="228"/>
      <c r="I677" s="228"/>
      <c r="K677" s="228"/>
      <c r="M677" s="228"/>
      <c r="O677" s="228"/>
      <c r="Q677" s="228"/>
      <c r="S677" s="228"/>
      <c r="U677" s="228"/>
      <c r="W677" s="228"/>
    </row>
    <row r="678" spans="1:23" x14ac:dyDescent="0.35">
      <c r="A678" s="228"/>
      <c r="C678" s="228"/>
      <c r="E678" s="228"/>
      <c r="G678" s="228"/>
      <c r="I678" s="228"/>
      <c r="K678" s="228"/>
      <c r="M678" s="228"/>
      <c r="O678" s="228"/>
      <c r="Q678" s="228"/>
      <c r="S678" s="228"/>
      <c r="U678" s="228"/>
      <c r="W678" s="228"/>
    </row>
    <row r="679" spans="1:23" x14ac:dyDescent="0.35">
      <c r="A679" s="228"/>
      <c r="C679" s="228"/>
      <c r="E679" s="228"/>
      <c r="G679" s="228"/>
      <c r="I679" s="228"/>
      <c r="K679" s="228"/>
      <c r="M679" s="228"/>
      <c r="O679" s="228"/>
      <c r="Q679" s="228"/>
      <c r="S679" s="228"/>
      <c r="U679" s="228"/>
      <c r="W679" s="228"/>
    </row>
    <row r="680" spans="1:23" x14ac:dyDescent="0.35">
      <c r="A680" s="228"/>
      <c r="C680" s="228"/>
      <c r="E680" s="228"/>
      <c r="G680" s="228"/>
      <c r="I680" s="228"/>
      <c r="K680" s="228"/>
      <c r="M680" s="228"/>
      <c r="O680" s="228"/>
      <c r="Q680" s="228"/>
      <c r="S680" s="228"/>
      <c r="U680" s="228"/>
      <c r="W680" s="228"/>
    </row>
    <row r="681" spans="1:23" x14ac:dyDescent="0.35">
      <c r="A681" s="228"/>
      <c r="C681" s="228"/>
      <c r="E681" s="228"/>
      <c r="G681" s="228"/>
      <c r="I681" s="228"/>
      <c r="K681" s="228"/>
      <c r="M681" s="228"/>
      <c r="O681" s="228"/>
      <c r="Q681" s="228"/>
      <c r="S681" s="228"/>
      <c r="U681" s="228"/>
      <c r="W681" s="228"/>
    </row>
    <row r="682" spans="1:23" x14ac:dyDescent="0.35">
      <c r="A682" s="228"/>
      <c r="C682" s="228"/>
      <c r="E682" s="228"/>
      <c r="G682" s="228"/>
      <c r="I682" s="228"/>
      <c r="K682" s="228"/>
      <c r="M682" s="228"/>
      <c r="O682" s="228"/>
      <c r="Q682" s="228"/>
      <c r="S682" s="228"/>
      <c r="U682" s="228"/>
      <c r="W682" s="228"/>
    </row>
    <row r="683" spans="1:23" x14ac:dyDescent="0.35">
      <c r="A683" s="228"/>
      <c r="C683" s="228"/>
      <c r="E683" s="228"/>
      <c r="G683" s="228"/>
      <c r="I683" s="228"/>
      <c r="K683" s="228"/>
      <c r="M683" s="228"/>
      <c r="O683" s="228"/>
      <c r="Q683" s="228"/>
      <c r="S683" s="228"/>
      <c r="U683" s="228"/>
      <c r="W683" s="228"/>
    </row>
    <row r="684" spans="1:23" x14ac:dyDescent="0.35">
      <c r="A684" s="228"/>
      <c r="C684" s="228"/>
      <c r="E684" s="228"/>
      <c r="G684" s="228"/>
      <c r="I684" s="228"/>
      <c r="K684" s="228"/>
      <c r="M684" s="228"/>
      <c r="O684" s="228"/>
      <c r="Q684" s="228"/>
      <c r="S684" s="228"/>
      <c r="U684" s="228"/>
      <c r="W684" s="228"/>
    </row>
    <row r="685" spans="1:23" x14ac:dyDescent="0.35">
      <c r="A685" s="228"/>
      <c r="C685" s="228"/>
      <c r="E685" s="228"/>
      <c r="G685" s="228"/>
      <c r="I685" s="228"/>
      <c r="K685" s="228"/>
      <c r="M685" s="228"/>
      <c r="O685" s="228"/>
      <c r="Q685" s="228"/>
      <c r="S685" s="228"/>
      <c r="U685" s="228"/>
      <c r="W685" s="228"/>
    </row>
    <row r="686" spans="1:23" x14ac:dyDescent="0.35">
      <c r="A686" s="228"/>
      <c r="C686" s="228"/>
      <c r="E686" s="228"/>
      <c r="G686" s="228"/>
      <c r="I686" s="228"/>
      <c r="K686" s="228"/>
      <c r="M686" s="228"/>
      <c r="O686" s="228"/>
      <c r="Q686" s="228"/>
      <c r="S686" s="228"/>
      <c r="U686" s="228"/>
      <c r="W686" s="228"/>
    </row>
    <row r="687" spans="1:23" x14ac:dyDescent="0.35">
      <c r="A687" s="228"/>
      <c r="C687" s="228"/>
      <c r="E687" s="228"/>
      <c r="G687" s="228"/>
      <c r="I687" s="228"/>
      <c r="K687" s="228"/>
      <c r="M687" s="228"/>
      <c r="O687" s="228"/>
      <c r="Q687" s="228"/>
      <c r="S687" s="228"/>
      <c r="U687" s="228"/>
      <c r="W687" s="228"/>
    </row>
    <row r="688" spans="1:23" x14ac:dyDescent="0.35">
      <c r="A688" s="228"/>
      <c r="C688" s="228"/>
      <c r="E688" s="228"/>
      <c r="G688" s="228"/>
      <c r="I688" s="228"/>
      <c r="K688" s="228"/>
      <c r="M688" s="228"/>
      <c r="O688" s="228"/>
      <c r="Q688" s="228"/>
      <c r="S688" s="228"/>
      <c r="U688" s="228"/>
      <c r="W688" s="228"/>
    </row>
    <row r="689" spans="1:23" x14ac:dyDescent="0.35">
      <c r="A689" s="228"/>
      <c r="C689" s="228"/>
      <c r="E689" s="228"/>
      <c r="G689" s="228"/>
      <c r="I689" s="228"/>
      <c r="K689" s="228"/>
      <c r="M689" s="228"/>
      <c r="O689" s="228"/>
      <c r="Q689" s="228"/>
      <c r="S689" s="228"/>
      <c r="U689" s="228"/>
      <c r="W689" s="228"/>
    </row>
    <row r="690" spans="1:23" x14ac:dyDescent="0.35">
      <c r="A690" s="228"/>
      <c r="C690" s="228"/>
      <c r="E690" s="228"/>
      <c r="G690" s="228"/>
      <c r="I690" s="228"/>
      <c r="K690" s="228"/>
      <c r="M690" s="228"/>
      <c r="O690" s="228"/>
      <c r="Q690" s="228"/>
      <c r="S690" s="228"/>
      <c r="U690" s="228"/>
      <c r="W690" s="228"/>
    </row>
    <row r="691" spans="1:23" x14ac:dyDescent="0.35">
      <c r="A691" s="228"/>
      <c r="C691" s="228"/>
      <c r="E691" s="228"/>
      <c r="G691" s="228"/>
      <c r="I691" s="228"/>
      <c r="K691" s="228"/>
      <c r="M691" s="228"/>
      <c r="O691" s="228"/>
      <c r="Q691" s="228"/>
      <c r="S691" s="228"/>
      <c r="U691" s="228"/>
      <c r="W691" s="228"/>
    </row>
    <row r="692" spans="1:23" x14ac:dyDescent="0.35">
      <c r="A692" s="228"/>
      <c r="C692" s="228"/>
      <c r="E692" s="228"/>
      <c r="G692" s="228"/>
      <c r="I692" s="228"/>
      <c r="K692" s="228"/>
      <c r="M692" s="228"/>
      <c r="O692" s="228"/>
      <c r="Q692" s="228"/>
      <c r="S692" s="228"/>
      <c r="U692" s="228"/>
      <c r="W692" s="228"/>
    </row>
    <row r="693" spans="1:23" x14ac:dyDescent="0.35">
      <c r="A693" s="228"/>
      <c r="C693" s="228"/>
      <c r="E693" s="228"/>
      <c r="G693" s="228"/>
      <c r="I693" s="228"/>
      <c r="K693" s="228"/>
      <c r="M693" s="228"/>
      <c r="O693" s="228"/>
      <c r="Q693" s="228"/>
      <c r="S693" s="228"/>
      <c r="U693" s="228"/>
      <c r="W693" s="228"/>
    </row>
    <row r="694" spans="1:23" x14ac:dyDescent="0.35">
      <c r="A694" s="228"/>
      <c r="C694" s="228"/>
      <c r="E694" s="228"/>
      <c r="G694" s="228"/>
      <c r="I694" s="228"/>
      <c r="K694" s="228"/>
      <c r="M694" s="228"/>
      <c r="O694" s="228"/>
      <c r="Q694" s="228"/>
      <c r="S694" s="228"/>
      <c r="U694" s="228"/>
      <c r="W694" s="228"/>
    </row>
    <row r="695" spans="1:23" x14ac:dyDescent="0.35">
      <c r="A695" s="228"/>
      <c r="C695" s="228"/>
      <c r="E695" s="228"/>
      <c r="G695" s="228"/>
      <c r="I695" s="228"/>
      <c r="K695" s="228"/>
      <c r="M695" s="228"/>
      <c r="O695" s="228"/>
      <c r="Q695" s="228"/>
      <c r="S695" s="228"/>
      <c r="U695" s="228"/>
      <c r="W695" s="228"/>
    </row>
    <row r="696" spans="1:23" x14ac:dyDescent="0.35">
      <c r="A696" s="228"/>
      <c r="C696" s="228"/>
      <c r="E696" s="228"/>
      <c r="G696" s="228"/>
      <c r="I696" s="228"/>
      <c r="K696" s="228"/>
      <c r="M696" s="228"/>
      <c r="O696" s="228"/>
      <c r="Q696" s="228"/>
      <c r="S696" s="228"/>
      <c r="U696" s="228"/>
      <c r="W696" s="228"/>
    </row>
    <row r="697" spans="1:23" x14ac:dyDescent="0.35">
      <c r="A697" s="228"/>
      <c r="C697" s="228"/>
      <c r="E697" s="228"/>
      <c r="G697" s="228"/>
      <c r="I697" s="228"/>
      <c r="K697" s="228"/>
      <c r="M697" s="228"/>
      <c r="O697" s="228"/>
      <c r="Q697" s="228"/>
      <c r="S697" s="228"/>
      <c r="U697" s="228"/>
      <c r="W697" s="228"/>
    </row>
    <row r="698" spans="1:23" x14ac:dyDescent="0.35">
      <c r="A698" s="228"/>
      <c r="C698" s="228"/>
      <c r="E698" s="228"/>
      <c r="G698" s="228"/>
      <c r="I698" s="228"/>
      <c r="K698" s="228"/>
      <c r="M698" s="228"/>
      <c r="O698" s="228"/>
      <c r="Q698" s="228"/>
      <c r="S698" s="228"/>
      <c r="U698" s="228"/>
      <c r="W698" s="228"/>
    </row>
    <row r="699" spans="1:23" x14ac:dyDescent="0.35">
      <c r="A699" s="228"/>
      <c r="C699" s="228"/>
      <c r="E699" s="228"/>
      <c r="G699" s="228"/>
      <c r="I699" s="228"/>
      <c r="K699" s="228"/>
      <c r="M699" s="228"/>
      <c r="O699" s="228"/>
      <c r="Q699" s="228"/>
      <c r="S699" s="228"/>
      <c r="U699" s="228"/>
      <c r="W699" s="228"/>
    </row>
    <row r="700" spans="1:23" x14ac:dyDescent="0.35">
      <c r="A700" s="228"/>
      <c r="C700" s="228"/>
      <c r="E700" s="228"/>
      <c r="G700" s="228"/>
      <c r="I700" s="228"/>
      <c r="K700" s="228"/>
      <c r="M700" s="228"/>
      <c r="O700" s="228"/>
      <c r="Q700" s="228"/>
      <c r="S700" s="228"/>
      <c r="U700" s="228"/>
      <c r="W700" s="228"/>
    </row>
    <row r="701" spans="1:23" x14ac:dyDescent="0.35">
      <c r="A701" s="228"/>
      <c r="C701" s="228"/>
      <c r="E701" s="228"/>
      <c r="G701" s="228"/>
      <c r="I701" s="228"/>
      <c r="K701" s="228"/>
      <c r="M701" s="228"/>
      <c r="O701" s="228"/>
      <c r="Q701" s="228"/>
      <c r="S701" s="228"/>
      <c r="U701" s="228"/>
      <c r="W701" s="228"/>
    </row>
    <row r="702" spans="1:23" x14ac:dyDescent="0.35">
      <c r="A702" s="228"/>
      <c r="C702" s="228"/>
      <c r="E702" s="228"/>
      <c r="G702" s="228"/>
      <c r="I702" s="228"/>
      <c r="K702" s="228"/>
      <c r="M702" s="228"/>
      <c r="O702" s="228"/>
      <c r="Q702" s="228"/>
      <c r="S702" s="228"/>
      <c r="U702" s="228"/>
      <c r="W702" s="228"/>
    </row>
    <row r="703" spans="1:23" x14ac:dyDescent="0.35">
      <c r="A703" s="228"/>
      <c r="C703" s="228"/>
      <c r="E703" s="228"/>
      <c r="G703" s="228"/>
      <c r="I703" s="228"/>
      <c r="K703" s="228"/>
      <c r="M703" s="228"/>
      <c r="O703" s="228"/>
      <c r="Q703" s="228"/>
      <c r="S703" s="228"/>
      <c r="U703" s="228"/>
      <c r="W703" s="228"/>
    </row>
    <row r="704" spans="1:23" x14ac:dyDescent="0.35">
      <c r="A704" s="228"/>
      <c r="C704" s="228"/>
      <c r="E704" s="228"/>
      <c r="G704" s="228"/>
      <c r="I704" s="228"/>
      <c r="K704" s="228"/>
      <c r="M704" s="228"/>
      <c r="O704" s="228"/>
      <c r="Q704" s="228"/>
      <c r="S704" s="228"/>
      <c r="U704" s="228"/>
      <c r="W704" s="228"/>
    </row>
    <row r="705" spans="1:23" x14ac:dyDescent="0.35">
      <c r="A705" s="228"/>
      <c r="C705" s="228"/>
      <c r="E705" s="228"/>
      <c r="G705" s="228"/>
      <c r="I705" s="228"/>
      <c r="K705" s="228"/>
      <c r="M705" s="228"/>
      <c r="O705" s="228"/>
      <c r="Q705" s="228"/>
      <c r="S705" s="228"/>
      <c r="U705" s="228"/>
      <c r="W705" s="228"/>
    </row>
    <row r="706" spans="1:23" x14ac:dyDescent="0.35">
      <c r="A706" s="228"/>
      <c r="C706" s="228"/>
      <c r="E706" s="228"/>
      <c r="G706" s="228"/>
      <c r="I706" s="228"/>
      <c r="K706" s="228"/>
      <c r="M706" s="228"/>
      <c r="O706" s="228"/>
      <c r="Q706" s="228"/>
      <c r="S706" s="228"/>
      <c r="U706" s="228"/>
      <c r="W706" s="228"/>
    </row>
    <row r="707" spans="1:23" x14ac:dyDescent="0.35">
      <c r="A707" s="228"/>
      <c r="C707" s="228"/>
      <c r="E707" s="228"/>
      <c r="G707" s="228"/>
      <c r="I707" s="228"/>
      <c r="K707" s="228"/>
      <c r="M707" s="228"/>
      <c r="O707" s="228"/>
      <c r="Q707" s="228"/>
      <c r="S707" s="228"/>
      <c r="U707" s="228"/>
      <c r="W707" s="228"/>
    </row>
    <row r="708" spans="1:23" x14ac:dyDescent="0.35">
      <c r="A708" s="228"/>
      <c r="C708" s="228"/>
      <c r="E708" s="228"/>
      <c r="G708" s="228"/>
      <c r="I708" s="228"/>
      <c r="K708" s="228"/>
      <c r="M708" s="228"/>
      <c r="O708" s="228"/>
      <c r="Q708" s="228"/>
      <c r="S708" s="228"/>
      <c r="U708" s="228"/>
      <c r="W708" s="228"/>
    </row>
    <row r="709" spans="1:23" x14ac:dyDescent="0.35">
      <c r="A709" s="228"/>
      <c r="C709" s="228"/>
      <c r="E709" s="228"/>
      <c r="G709" s="228"/>
      <c r="I709" s="228"/>
      <c r="K709" s="228"/>
      <c r="M709" s="228"/>
      <c r="O709" s="228"/>
      <c r="Q709" s="228"/>
      <c r="S709" s="228"/>
      <c r="U709" s="228"/>
      <c r="W709" s="228"/>
    </row>
    <row r="710" spans="1:23" x14ac:dyDescent="0.35">
      <c r="A710" s="228"/>
      <c r="C710" s="228"/>
      <c r="E710" s="228"/>
      <c r="G710" s="228"/>
      <c r="I710" s="228"/>
      <c r="K710" s="228"/>
      <c r="M710" s="228"/>
      <c r="O710" s="228"/>
      <c r="Q710" s="228"/>
      <c r="S710" s="228"/>
      <c r="U710" s="228"/>
      <c r="W710" s="228"/>
    </row>
    <row r="711" spans="1:23" x14ac:dyDescent="0.35">
      <c r="A711" s="228"/>
      <c r="C711" s="228"/>
      <c r="E711" s="228"/>
      <c r="G711" s="228"/>
      <c r="I711" s="228"/>
      <c r="K711" s="228"/>
      <c r="M711" s="228"/>
      <c r="O711" s="228"/>
      <c r="Q711" s="228"/>
      <c r="S711" s="228"/>
      <c r="U711" s="228"/>
      <c r="W711" s="228"/>
    </row>
    <row r="712" spans="1:23" x14ac:dyDescent="0.35">
      <c r="A712" s="228"/>
      <c r="C712" s="228"/>
      <c r="E712" s="228"/>
      <c r="G712" s="228"/>
      <c r="I712" s="228"/>
      <c r="K712" s="228"/>
      <c r="M712" s="228"/>
      <c r="O712" s="228"/>
      <c r="Q712" s="228"/>
      <c r="S712" s="228"/>
      <c r="U712" s="228"/>
      <c r="W712" s="228"/>
    </row>
    <row r="713" spans="1:23" x14ac:dyDescent="0.35">
      <c r="A713" s="228"/>
      <c r="C713" s="228"/>
      <c r="E713" s="228"/>
      <c r="G713" s="228"/>
      <c r="I713" s="228"/>
      <c r="K713" s="228"/>
      <c r="M713" s="228"/>
      <c r="O713" s="228"/>
      <c r="Q713" s="228"/>
      <c r="S713" s="228"/>
      <c r="U713" s="228"/>
      <c r="W713" s="228"/>
    </row>
    <row r="714" spans="1:23" x14ac:dyDescent="0.35">
      <c r="A714" s="228"/>
      <c r="C714" s="228"/>
      <c r="E714" s="228"/>
      <c r="G714" s="228"/>
      <c r="I714" s="228"/>
      <c r="K714" s="228"/>
      <c r="M714" s="228"/>
      <c r="O714" s="228"/>
      <c r="Q714" s="228"/>
      <c r="S714" s="228"/>
      <c r="U714" s="228"/>
      <c r="W714" s="228"/>
    </row>
    <row r="715" spans="1:23" x14ac:dyDescent="0.35">
      <c r="A715" s="228"/>
      <c r="C715" s="228"/>
      <c r="E715" s="228"/>
      <c r="G715" s="228"/>
      <c r="I715" s="228"/>
      <c r="K715" s="228"/>
      <c r="M715" s="228"/>
      <c r="O715" s="228"/>
      <c r="Q715" s="228"/>
      <c r="S715" s="228"/>
      <c r="U715" s="228"/>
      <c r="W715" s="228"/>
    </row>
    <row r="716" spans="1:23" x14ac:dyDescent="0.35">
      <c r="A716" s="228"/>
      <c r="C716" s="228"/>
      <c r="E716" s="228"/>
      <c r="G716" s="228"/>
      <c r="I716" s="228"/>
      <c r="K716" s="228"/>
      <c r="M716" s="228"/>
      <c r="O716" s="228"/>
      <c r="Q716" s="228"/>
      <c r="S716" s="228"/>
      <c r="U716" s="228"/>
      <c r="W716" s="228"/>
    </row>
    <row r="717" spans="1:23" x14ac:dyDescent="0.35">
      <c r="A717" s="228"/>
      <c r="C717" s="228"/>
      <c r="E717" s="228"/>
      <c r="G717" s="228"/>
      <c r="I717" s="228"/>
      <c r="K717" s="228"/>
      <c r="M717" s="228"/>
      <c r="O717" s="228"/>
      <c r="Q717" s="228"/>
      <c r="S717" s="228"/>
      <c r="U717" s="228"/>
      <c r="W717" s="228"/>
    </row>
    <row r="718" spans="1:23" x14ac:dyDescent="0.35">
      <c r="A718" s="228"/>
      <c r="C718" s="228"/>
      <c r="E718" s="228"/>
      <c r="G718" s="228"/>
      <c r="I718" s="228"/>
      <c r="K718" s="228"/>
      <c r="M718" s="228"/>
      <c r="O718" s="228"/>
      <c r="Q718" s="228"/>
      <c r="S718" s="228"/>
      <c r="U718" s="228"/>
      <c r="W718" s="228"/>
    </row>
    <row r="719" spans="1:23" x14ac:dyDescent="0.35">
      <c r="A719" s="228"/>
      <c r="C719" s="228"/>
      <c r="E719" s="228"/>
      <c r="G719" s="228"/>
      <c r="I719" s="228"/>
      <c r="K719" s="228"/>
      <c r="M719" s="228"/>
      <c r="O719" s="228"/>
      <c r="Q719" s="228"/>
      <c r="S719" s="228"/>
      <c r="U719" s="228"/>
      <c r="W719" s="228"/>
    </row>
    <row r="720" spans="1:23" x14ac:dyDescent="0.35">
      <c r="A720" s="228"/>
      <c r="C720" s="228"/>
      <c r="E720" s="228"/>
      <c r="G720" s="228"/>
      <c r="I720" s="228"/>
      <c r="K720" s="228"/>
      <c r="M720" s="228"/>
      <c r="O720" s="228"/>
      <c r="Q720" s="228"/>
      <c r="S720" s="228"/>
      <c r="U720" s="228"/>
      <c r="W720" s="228"/>
    </row>
    <row r="721" spans="1:23" x14ac:dyDescent="0.35">
      <c r="A721" s="228"/>
      <c r="C721" s="228"/>
      <c r="E721" s="228"/>
      <c r="G721" s="228"/>
      <c r="I721" s="228"/>
      <c r="K721" s="228"/>
      <c r="M721" s="228"/>
      <c r="O721" s="228"/>
      <c r="Q721" s="228"/>
      <c r="S721" s="228"/>
      <c r="U721" s="228"/>
      <c r="W721" s="228"/>
    </row>
    <row r="722" spans="1:23" x14ac:dyDescent="0.35">
      <c r="A722" s="228"/>
      <c r="C722" s="228"/>
      <c r="E722" s="228"/>
      <c r="G722" s="228"/>
      <c r="I722" s="228"/>
      <c r="K722" s="228"/>
      <c r="M722" s="228"/>
      <c r="O722" s="228"/>
      <c r="Q722" s="228"/>
      <c r="S722" s="228"/>
      <c r="U722" s="228"/>
      <c r="W722" s="228"/>
    </row>
    <row r="723" spans="1:23" x14ac:dyDescent="0.35">
      <c r="A723" s="228"/>
      <c r="C723" s="228"/>
      <c r="E723" s="228"/>
      <c r="G723" s="228"/>
      <c r="I723" s="228"/>
      <c r="K723" s="228"/>
      <c r="M723" s="228"/>
      <c r="O723" s="228"/>
      <c r="Q723" s="228"/>
      <c r="S723" s="228"/>
      <c r="U723" s="228"/>
      <c r="W723" s="228"/>
    </row>
    <row r="724" spans="1:23" x14ac:dyDescent="0.35">
      <c r="A724" s="228"/>
      <c r="C724" s="228"/>
      <c r="E724" s="228"/>
      <c r="G724" s="228"/>
      <c r="I724" s="228"/>
      <c r="K724" s="228"/>
      <c r="M724" s="228"/>
      <c r="O724" s="228"/>
      <c r="Q724" s="228"/>
      <c r="S724" s="228"/>
      <c r="U724" s="228"/>
      <c r="W724" s="228"/>
    </row>
    <row r="725" spans="1:23" x14ac:dyDescent="0.35">
      <c r="A725" s="228"/>
      <c r="C725" s="228"/>
      <c r="E725" s="228"/>
      <c r="G725" s="228"/>
      <c r="I725" s="228"/>
      <c r="K725" s="228"/>
      <c r="M725" s="228"/>
      <c r="O725" s="228"/>
      <c r="Q725" s="228"/>
      <c r="S725" s="228"/>
      <c r="U725" s="228"/>
      <c r="W725" s="228"/>
    </row>
    <row r="726" spans="1:23" x14ac:dyDescent="0.35">
      <c r="A726" s="228"/>
      <c r="C726" s="228"/>
      <c r="E726" s="228"/>
      <c r="G726" s="228"/>
      <c r="I726" s="228"/>
      <c r="K726" s="228"/>
      <c r="M726" s="228"/>
      <c r="O726" s="228"/>
      <c r="Q726" s="228"/>
      <c r="S726" s="228"/>
      <c r="U726" s="228"/>
      <c r="W726" s="228"/>
    </row>
    <row r="727" spans="1:23" x14ac:dyDescent="0.35">
      <c r="A727" s="228"/>
      <c r="C727" s="228"/>
      <c r="E727" s="228"/>
      <c r="G727" s="228"/>
      <c r="I727" s="228"/>
      <c r="K727" s="228"/>
      <c r="M727" s="228"/>
      <c r="O727" s="228"/>
      <c r="Q727" s="228"/>
      <c r="S727" s="228"/>
      <c r="U727" s="228"/>
      <c r="W727" s="228"/>
    </row>
    <row r="728" spans="1:23" x14ac:dyDescent="0.35">
      <c r="A728" s="228"/>
      <c r="C728" s="228"/>
      <c r="E728" s="228"/>
      <c r="G728" s="228"/>
      <c r="I728" s="228"/>
      <c r="K728" s="228"/>
      <c r="M728" s="228"/>
      <c r="O728" s="228"/>
      <c r="Q728" s="228"/>
      <c r="S728" s="228"/>
      <c r="U728" s="228"/>
      <c r="W728" s="228"/>
    </row>
    <row r="729" spans="1:23" x14ac:dyDescent="0.35">
      <c r="A729" s="228"/>
      <c r="C729" s="228"/>
      <c r="E729" s="228"/>
      <c r="G729" s="228"/>
      <c r="I729" s="228"/>
      <c r="K729" s="228"/>
      <c r="M729" s="228"/>
      <c r="O729" s="228"/>
      <c r="Q729" s="228"/>
      <c r="S729" s="228"/>
      <c r="U729" s="228"/>
      <c r="W729" s="228"/>
    </row>
    <row r="730" spans="1:23" x14ac:dyDescent="0.35">
      <c r="A730" s="228"/>
      <c r="C730" s="228"/>
      <c r="E730" s="228"/>
      <c r="G730" s="228"/>
      <c r="I730" s="228"/>
      <c r="K730" s="228"/>
      <c r="M730" s="228"/>
      <c r="O730" s="228"/>
      <c r="Q730" s="228"/>
      <c r="S730" s="228"/>
      <c r="U730" s="228"/>
      <c r="W730" s="228"/>
    </row>
    <row r="731" spans="1:23" x14ac:dyDescent="0.35">
      <c r="A731" s="228"/>
      <c r="C731" s="228"/>
      <c r="E731" s="228"/>
      <c r="G731" s="228"/>
      <c r="I731" s="228"/>
      <c r="K731" s="228"/>
      <c r="M731" s="228"/>
      <c r="O731" s="228"/>
      <c r="Q731" s="228"/>
      <c r="S731" s="228"/>
      <c r="U731" s="228"/>
      <c r="W731" s="228"/>
    </row>
    <row r="732" spans="1:23" x14ac:dyDescent="0.35">
      <c r="A732" s="228"/>
      <c r="C732" s="228"/>
      <c r="E732" s="228"/>
      <c r="G732" s="228"/>
      <c r="I732" s="228"/>
      <c r="K732" s="228"/>
      <c r="M732" s="228"/>
      <c r="O732" s="228"/>
      <c r="Q732" s="228"/>
      <c r="S732" s="228"/>
      <c r="U732" s="228"/>
      <c r="W732" s="228"/>
    </row>
    <row r="733" spans="1:23" x14ac:dyDescent="0.35">
      <c r="A733" s="228"/>
      <c r="C733" s="228"/>
      <c r="E733" s="228"/>
      <c r="G733" s="228"/>
      <c r="I733" s="228"/>
      <c r="K733" s="228"/>
      <c r="M733" s="228"/>
      <c r="O733" s="228"/>
      <c r="Q733" s="228"/>
      <c r="S733" s="228"/>
      <c r="U733" s="228"/>
      <c r="W733" s="228"/>
    </row>
    <row r="734" spans="1:23" x14ac:dyDescent="0.35">
      <c r="A734" s="228"/>
      <c r="C734" s="228"/>
      <c r="E734" s="228"/>
      <c r="G734" s="228"/>
      <c r="I734" s="228"/>
      <c r="K734" s="228"/>
      <c r="M734" s="228"/>
      <c r="O734" s="228"/>
      <c r="Q734" s="228"/>
      <c r="S734" s="228"/>
      <c r="U734" s="228"/>
      <c r="W734" s="228"/>
    </row>
    <row r="735" spans="1:23" x14ac:dyDescent="0.35">
      <c r="A735" s="228"/>
      <c r="C735" s="228"/>
      <c r="E735" s="228"/>
      <c r="G735" s="228"/>
      <c r="I735" s="228"/>
      <c r="K735" s="228"/>
      <c r="M735" s="228"/>
      <c r="O735" s="228"/>
      <c r="Q735" s="228"/>
      <c r="S735" s="228"/>
      <c r="U735" s="228"/>
      <c r="W735" s="228"/>
    </row>
    <row r="736" spans="1:23" x14ac:dyDescent="0.35">
      <c r="A736" s="228"/>
      <c r="C736" s="228"/>
      <c r="E736" s="228"/>
      <c r="G736" s="228"/>
      <c r="I736" s="228"/>
      <c r="K736" s="228"/>
      <c r="M736" s="228"/>
      <c r="O736" s="228"/>
      <c r="Q736" s="228"/>
      <c r="S736" s="228"/>
      <c r="U736" s="228"/>
      <c r="W736" s="228"/>
    </row>
    <row r="737" spans="1:23" x14ac:dyDescent="0.35">
      <c r="A737" s="228"/>
      <c r="C737" s="228"/>
      <c r="E737" s="228"/>
      <c r="G737" s="228"/>
      <c r="I737" s="228"/>
      <c r="K737" s="228"/>
      <c r="M737" s="228"/>
      <c r="O737" s="228"/>
      <c r="Q737" s="228"/>
      <c r="S737" s="228"/>
      <c r="U737" s="228"/>
      <c r="W737" s="228"/>
    </row>
    <row r="738" spans="1:23" x14ac:dyDescent="0.35">
      <c r="A738" s="228"/>
      <c r="C738" s="228"/>
      <c r="E738" s="228"/>
      <c r="G738" s="228"/>
      <c r="I738" s="228"/>
      <c r="K738" s="228"/>
      <c r="M738" s="228"/>
      <c r="O738" s="228"/>
      <c r="Q738" s="228"/>
      <c r="S738" s="228"/>
      <c r="U738" s="228"/>
      <c r="W738" s="228"/>
    </row>
    <row r="739" spans="1:23" x14ac:dyDescent="0.35">
      <c r="A739" s="228"/>
      <c r="C739" s="228"/>
      <c r="E739" s="228"/>
      <c r="G739" s="228"/>
      <c r="I739" s="228"/>
      <c r="K739" s="228"/>
      <c r="M739" s="228"/>
      <c r="O739" s="228"/>
      <c r="Q739" s="228"/>
      <c r="S739" s="228"/>
      <c r="U739" s="228"/>
      <c r="W739" s="228"/>
    </row>
    <row r="740" spans="1:23" x14ac:dyDescent="0.35">
      <c r="A740" s="228"/>
      <c r="C740" s="228"/>
      <c r="E740" s="228"/>
      <c r="G740" s="228"/>
      <c r="I740" s="228"/>
      <c r="K740" s="228"/>
      <c r="M740" s="228"/>
      <c r="O740" s="228"/>
      <c r="Q740" s="228"/>
      <c r="S740" s="228"/>
      <c r="U740" s="228"/>
      <c r="W740" s="228"/>
    </row>
    <row r="741" spans="1:23" x14ac:dyDescent="0.35">
      <c r="A741" s="228"/>
      <c r="C741" s="228"/>
      <c r="E741" s="228"/>
      <c r="G741" s="228"/>
      <c r="I741" s="228"/>
      <c r="K741" s="228"/>
      <c r="M741" s="228"/>
      <c r="O741" s="228"/>
      <c r="Q741" s="228"/>
      <c r="S741" s="228"/>
      <c r="U741" s="228"/>
      <c r="W741" s="228"/>
    </row>
    <row r="742" spans="1:23" x14ac:dyDescent="0.35">
      <c r="A742" s="228"/>
      <c r="C742" s="228"/>
      <c r="E742" s="228"/>
      <c r="G742" s="228"/>
      <c r="I742" s="228"/>
      <c r="K742" s="228"/>
      <c r="M742" s="228"/>
      <c r="O742" s="228"/>
      <c r="Q742" s="228"/>
      <c r="S742" s="228"/>
      <c r="U742" s="228"/>
      <c r="W742" s="228"/>
    </row>
    <row r="743" spans="1:23" x14ac:dyDescent="0.35">
      <c r="A743" s="228"/>
      <c r="C743" s="228"/>
      <c r="E743" s="228"/>
      <c r="G743" s="228"/>
      <c r="I743" s="228"/>
      <c r="K743" s="228"/>
      <c r="M743" s="228"/>
      <c r="O743" s="228"/>
      <c r="Q743" s="228"/>
      <c r="S743" s="228"/>
      <c r="U743" s="228"/>
      <c r="W743" s="228"/>
    </row>
    <row r="744" spans="1:23" x14ac:dyDescent="0.35">
      <c r="A744" s="228"/>
      <c r="C744" s="228"/>
      <c r="E744" s="228"/>
      <c r="G744" s="228"/>
      <c r="I744" s="228"/>
      <c r="K744" s="228"/>
      <c r="M744" s="228"/>
      <c r="O744" s="228"/>
      <c r="Q744" s="228"/>
      <c r="S744" s="228"/>
      <c r="U744" s="228"/>
      <c r="W744" s="228"/>
    </row>
    <row r="745" spans="1:23" x14ac:dyDescent="0.35">
      <c r="A745" s="228"/>
      <c r="C745" s="228"/>
      <c r="E745" s="228"/>
      <c r="G745" s="228"/>
      <c r="I745" s="228"/>
      <c r="K745" s="228"/>
      <c r="M745" s="228"/>
      <c r="O745" s="228"/>
      <c r="Q745" s="228"/>
      <c r="S745" s="228"/>
      <c r="U745" s="228"/>
      <c r="W745" s="228"/>
    </row>
    <row r="746" spans="1:23" x14ac:dyDescent="0.35">
      <c r="A746" s="228"/>
      <c r="C746" s="228"/>
      <c r="E746" s="228"/>
      <c r="G746" s="228"/>
      <c r="I746" s="228"/>
      <c r="K746" s="228"/>
      <c r="M746" s="228"/>
      <c r="O746" s="228"/>
      <c r="Q746" s="228"/>
      <c r="S746" s="228"/>
      <c r="U746" s="228"/>
      <c r="W746" s="228"/>
    </row>
    <row r="747" spans="1:23" x14ac:dyDescent="0.35">
      <c r="A747" s="228"/>
      <c r="C747" s="228"/>
      <c r="E747" s="228"/>
      <c r="G747" s="228"/>
      <c r="I747" s="228"/>
      <c r="K747" s="228"/>
      <c r="M747" s="228"/>
      <c r="O747" s="228"/>
      <c r="Q747" s="228"/>
      <c r="S747" s="228"/>
      <c r="U747" s="228"/>
      <c r="W747" s="228"/>
    </row>
    <row r="748" spans="1:23" x14ac:dyDescent="0.35">
      <c r="A748" s="228"/>
      <c r="C748" s="228"/>
      <c r="E748" s="228"/>
      <c r="G748" s="228"/>
      <c r="I748" s="228"/>
      <c r="K748" s="228"/>
      <c r="M748" s="228"/>
      <c r="O748" s="228"/>
      <c r="Q748" s="228"/>
      <c r="S748" s="228"/>
      <c r="U748" s="228"/>
      <c r="W748" s="228"/>
    </row>
    <row r="749" spans="1:23" x14ac:dyDescent="0.35">
      <c r="A749" s="228"/>
      <c r="C749" s="228"/>
      <c r="E749" s="228"/>
      <c r="G749" s="228"/>
      <c r="I749" s="228"/>
      <c r="K749" s="228"/>
      <c r="M749" s="228"/>
      <c r="O749" s="228"/>
      <c r="Q749" s="228"/>
      <c r="S749" s="228"/>
      <c r="U749" s="228"/>
      <c r="W749" s="228"/>
    </row>
    <row r="750" spans="1:23" x14ac:dyDescent="0.35">
      <c r="A750" s="228"/>
      <c r="C750" s="228"/>
      <c r="E750" s="228"/>
      <c r="G750" s="228"/>
      <c r="I750" s="228"/>
      <c r="K750" s="228"/>
      <c r="M750" s="228"/>
      <c r="O750" s="228"/>
      <c r="Q750" s="228"/>
      <c r="S750" s="228"/>
      <c r="U750" s="228"/>
      <c r="W750" s="228"/>
    </row>
    <row r="751" spans="1:23" x14ac:dyDescent="0.35">
      <c r="A751" s="228"/>
      <c r="C751" s="228"/>
      <c r="E751" s="228"/>
      <c r="G751" s="228"/>
      <c r="I751" s="228"/>
      <c r="K751" s="228"/>
      <c r="M751" s="228"/>
      <c r="O751" s="228"/>
      <c r="Q751" s="228"/>
      <c r="S751" s="228"/>
      <c r="U751" s="228"/>
      <c r="W751" s="228"/>
    </row>
    <row r="752" spans="1:23" x14ac:dyDescent="0.35">
      <c r="A752" s="228"/>
      <c r="C752" s="228"/>
      <c r="E752" s="228"/>
      <c r="G752" s="228"/>
      <c r="I752" s="228"/>
      <c r="K752" s="228"/>
      <c r="M752" s="228"/>
      <c r="O752" s="228"/>
      <c r="Q752" s="228"/>
      <c r="S752" s="228"/>
      <c r="U752" s="228"/>
      <c r="W752" s="228"/>
    </row>
    <row r="753" spans="1:23" x14ac:dyDescent="0.35">
      <c r="A753" s="228"/>
      <c r="C753" s="228"/>
      <c r="E753" s="228"/>
      <c r="G753" s="228"/>
      <c r="I753" s="228"/>
      <c r="K753" s="228"/>
      <c r="M753" s="228"/>
      <c r="O753" s="228"/>
      <c r="Q753" s="228"/>
      <c r="S753" s="228"/>
      <c r="U753" s="228"/>
      <c r="W753" s="228"/>
    </row>
    <row r="754" spans="1:23" x14ac:dyDescent="0.35">
      <c r="A754" s="228"/>
      <c r="C754" s="228"/>
      <c r="E754" s="228"/>
      <c r="G754" s="228"/>
      <c r="I754" s="228"/>
      <c r="K754" s="228"/>
      <c r="M754" s="228"/>
      <c r="O754" s="228"/>
      <c r="Q754" s="228"/>
      <c r="S754" s="228"/>
      <c r="U754" s="228"/>
      <c r="W754" s="228"/>
    </row>
    <row r="755" spans="1:23" x14ac:dyDescent="0.35">
      <c r="A755" s="228"/>
      <c r="C755" s="228"/>
      <c r="E755" s="228"/>
      <c r="G755" s="228"/>
      <c r="I755" s="228"/>
      <c r="K755" s="228"/>
      <c r="M755" s="228"/>
      <c r="O755" s="228"/>
      <c r="Q755" s="228"/>
      <c r="S755" s="228"/>
      <c r="U755" s="228"/>
      <c r="W755" s="228"/>
    </row>
    <row r="756" spans="1:23" x14ac:dyDescent="0.35">
      <c r="A756" s="228"/>
      <c r="C756" s="228"/>
      <c r="E756" s="228"/>
      <c r="G756" s="228"/>
      <c r="I756" s="228"/>
      <c r="K756" s="228"/>
      <c r="M756" s="228"/>
      <c r="O756" s="228"/>
      <c r="Q756" s="228"/>
      <c r="S756" s="228"/>
      <c r="U756" s="228"/>
      <c r="W756" s="228"/>
    </row>
    <row r="757" spans="1:23" x14ac:dyDescent="0.35">
      <c r="A757" s="228"/>
      <c r="C757" s="228"/>
      <c r="E757" s="228"/>
      <c r="G757" s="228"/>
      <c r="I757" s="228"/>
      <c r="K757" s="228"/>
      <c r="M757" s="228"/>
      <c r="O757" s="228"/>
      <c r="Q757" s="228"/>
      <c r="S757" s="228"/>
      <c r="U757" s="228"/>
      <c r="W757" s="228"/>
    </row>
    <row r="758" spans="1:23" x14ac:dyDescent="0.35">
      <c r="A758" s="228"/>
      <c r="C758" s="228"/>
      <c r="E758" s="228"/>
      <c r="G758" s="228"/>
      <c r="I758" s="228"/>
      <c r="K758" s="228"/>
      <c r="M758" s="228"/>
      <c r="O758" s="228"/>
      <c r="Q758" s="228"/>
      <c r="S758" s="228"/>
      <c r="U758" s="228"/>
      <c r="W758" s="228"/>
    </row>
    <row r="759" spans="1:23" x14ac:dyDescent="0.35">
      <c r="A759" s="228"/>
      <c r="C759" s="228"/>
      <c r="E759" s="228"/>
      <c r="G759" s="228"/>
      <c r="I759" s="228"/>
      <c r="K759" s="228"/>
      <c r="M759" s="228"/>
      <c r="O759" s="228"/>
      <c r="Q759" s="228"/>
      <c r="S759" s="228"/>
      <c r="U759" s="228"/>
      <c r="W759" s="228"/>
    </row>
    <row r="760" spans="1:23" x14ac:dyDescent="0.35">
      <c r="A760" s="228"/>
      <c r="C760" s="228"/>
      <c r="E760" s="228"/>
      <c r="G760" s="228"/>
      <c r="I760" s="228"/>
      <c r="K760" s="228"/>
      <c r="M760" s="228"/>
      <c r="O760" s="228"/>
      <c r="Q760" s="228"/>
      <c r="S760" s="228"/>
      <c r="U760" s="228"/>
      <c r="W760" s="228"/>
    </row>
    <row r="761" spans="1:23" x14ac:dyDescent="0.35">
      <c r="A761" s="228"/>
      <c r="C761" s="228"/>
      <c r="E761" s="228"/>
      <c r="G761" s="228"/>
      <c r="I761" s="228"/>
      <c r="K761" s="228"/>
      <c r="M761" s="228"/>
      <c r="O761" s="228"/>
      <c r="Q761" s="228"/>
      <c r="S761" s="228"/>
      <c r="U761" s="228"/>
      <c r="W761" s="228"/>
    </row>
    <row r="762" spans="1:23" x14ac:dyDescent="0.35">
      <c r="A762" s="228"/>
      <c r="C762" s="228"/>
      <c r="E762" s="228"/>
      <c r="G762" s="228"/>
      <c r="I762" s="228"/>
      <c r="K762" s="228"/>
      <c r="M762" s="228"/>
      <c r="O762" s="228"/>
      <c r="Q762" s="228"/>
      <c r="S762" s="228"/>
      <c r="U762" s="228"/>
      <c r="W762" s="228"/>
    </row>
    <row r="763" spans="1:23" x14ac:dyDescent="0.35">
      <c r="A763" s="228"/>
      <c r="C763" s="228"/>
      <c r="E763" s="228"/>
      <c r="G763" s="228"/>
      <c r="I763" s="228"/>
      <c r="K763" s="228"/>
      <c r="M763" s="228"/>
      <c r="O763" s="228"/>
      <c r="Q763" s="228"/>
      <c r="S763" s="228"/>
      <c r="U763" s="228"/>
      <c r="W763" s="228"/>
    </row>
    <row r="764" spans="1:23" x14ac:dyDescent="0.35">
      <c r="A764" s="228"/>
      <c r="C764" s="228"/>
      <c r="E764" s="228"/>
      <c r="G764" s="228"/>
      <c r="I764" s="228"/>
      <c r="K764" s="228"/>
      <c r="M764" s="228"/>
      <c r="O764" s="228"/>
      <c r="Q764" s="228"/>
      <c r="S764" s="228"/>
      <c r="U764" s="228"/>
      <c r="W764" s="228"/>
    </row>
    <row r="765" spans="1:23" x14ac:dyDescent="0.35">
      <c r="A765" s="228"/>
      <c r="C765" s="228"/>
      <c r="E765" s="228"/>
      <c r="G765" s="228"/>
      <c r="I765" s="228"/>
      <c r="K765" s="228"/>
      <c r="M765" s="228"/>
      <c r="O765" s="228"/>
      <c r="Q765" s="228"/>
      <c r="S765" s="228"/>
      <c r="U765" s="228"/>
      <c r="W765" s="228"/>
    </row>
    <row r="766" spans="1:23" x14ac:dyDescent="0.35">
      <c r="A766" s="228"/>
      <c r="C766" s="228"/>
      <c r="E766" s="228"/>
      <c r="G766" s="228"/>
      <c r="I766" s="228"/>
      <c r="K766" s="228"/>
      <c r="M766" s="228"/>
      <c r="O766" s="228"/>
      <c r="Q766" s="228"/>
      <c r="S766" s="228"/>
      <c r="U766" s="228"/>
      <c r="W766" s="228"/>
    </row>
    <row r="767" spans="1:23" x14ac:dyDescent="0.35">
      <c r="A767" s="228"/>
      <c r="C767" s="228"/>
      <c r="E767" s="228"/>
      <c r="G767" s="228"/>
      <c r="I767" s="228"/>
      <c r="K767" s="228"/>
      <c r="M767" s="228"/>
      <c r="O767" s="228"/>
      <c r="Q767" s="228"/>
      <c r="S767" s="228"/>
      <c r="U767" s="228"/>
      <c r="W767" s="228"/>
    </row>
    <row r="768" spans="1:23" x14ac:dyDescent="0.35">
      <c r="A768" s="228"/>
      <c r="C768" s="228"/>
      <c r="E768" s="228"/>
      <c r="G768" s="228"/>
      <c r="I768" s="228"/>
      <c r="K768" s="228"/>
      <c r="M768" s="228"/>
      <c r="O768" s="228"/>
      <c r="Q768" s="228"/>
      <c r="S768" s="228"/>
      <c r="U768" s="228"/>
      <c r="W768" s="228"/>
    </row>
    <row r="769" spans="1:23" x14ac:dyDescent="0.35">
      <c r="A769" s="228"/>
      <c r="C769" s="228"/>
      <c r="E769" s="228"/>
      <c r="G769" s="228"/>
      <c r="I769" s="228"/>
      <c r="K769" s="228"/>
      <c r="M769" s="228"/>
      <c r="O769" s="228"/>
      <c r="Q769" s="228"/>
      <c r="S769" s="228"/>
      <c r="U769" s="228"/>
      <c r="W769" s="228"/>
    </row>
    <row r="770" spans="1:23" x14ac:dyDescent="0.35">
      <c r="A770" s="228"/>
      <c r="C770" s="228"/>
      <c r="E770" s="228"/>
      <c r="G770" s="228"/>
      <c r="I770" s="228"/>
      <c r="K770" s="228"/>
      <c r="M770" s="228"/>
      <c r="O770" s="228"/>
      <c r="Q770" s="228"/>
      <c r="S770" s="228"/>
      <c r="U770" s="228"/>
      <c r="W770" s="228"/>
    </row>
    <row r="771" spans="1:23" x14ac:dyDescent="0.35">
      <c r="A771" s="228"/>
      <c r="C771" s="228"/>
      <c r="E771" s="228"/>
      <c r="G771" s="228"/>
      <c r="I771" s="228"/>
      <c r="K771" s="228"/>
      <c r="M771" s="228"/>
      <c r="O771" s="228"/>
      <c r="Q771" s="228"/>
      <c r="S771" s="228"/>
      <c r="U771" s="228"/>
      <c r="W771" s="228"/>
    </row>
    <row r="772" spans="1:23" x14ac:dyDescent="0.35">
      <c r="A772" s="228"/>
      <c r="C772" s="228"/>
      <c r="E772" s="228"/>
      <c r="G772" s="228"/>
      <c r="I772" s="228"/>
      <c r="K772" s="228"/>
      <c r="M772" s="228"/>
      <c r="O772" s="228"/>
      <c r="Q772" s="228"/>
      <c r="S772" s="228"/>
      <c r="U772" s="228"/>
      <c r="W772" s="228"/>
    </row>
    <row r="773" spans="1:23" x14ac:dyDescent="0.35">
      <c r="A773" s="228"/>
      <c r="C773" s="228"/>
      <c r="E773" s="228"/>
      <c r="G773" s="228"/>
      <c r="I773" s="228"/>
      <c r="K773" s="228"/>
      <c r="M773" s="228"/>
      <c r="O773" s="228"/>
      <c r="Q773" s="228"/>
      <c r="S773" s="228"/>
      <c r="U773" s="228"/>
      <c r="W773" s="228"/>
    </row>
    <row r="774" spans="1:23" x14ac:dyDescent="0.35">
      <c r="A774" s="228"/>
      <c r="C774" s="228"/>
      <c r="E774" s="228"/>
      <c r="G774" s="228"/>
      <c r="I774" s="228"/>
      <c r="K774" s="228"/>
      <c r="M774" s="228"/>
      <c r="O774" s="228"/>
      <c r="Q774" s="228"/>
      <c r="S774" s="228"/>
      <c r="U774" s="228"/>
      <c r="W774" s="228"/>
    </row>
    <row r="775" spans="1:23" x14ac:dyDescent="0.35">
      <c r="A775" s="228"/>
      <c r="C775" s="228"/>
      <c r="E775" s="228"/>
      <c r="G775" s="228"/>
      <c r="I775" s="228"/>
      <c r="K775" s="228"/>
      <c r="M775" s="228"/>
      <c r="O775" s="228"/>
      <c r="Q775" s="228"/>
      <c r="S775" s="228"/>
      <c r="U775" s="228"/>
      <c r="W775" s="228"/>
    </row>
    <row r="776" spans="1:23" x14ac:dyDescent="0.35">
      <c r="A776" s="228"/>
      <c r="C776" s="228"/>
      <c r="E776" s="228"/>
      <c r="G776" s="228"/>
      <c r="I776" s="228"/>
      <c r="K776" s="228"/>
      <c r="M776" s="228"/>
      <c r="O776" s="228"/>
      <c r="Q776" s="228"/>
      <c r="S776" s="228"/>
      <c r="U776" s="228"/>
      <c r="W776" s="228"/>
    </row>
    <row r="777" spans="1:23" x14ac:dyDescent="0.35">
      <c r="A777" s="228"/>
      <c r="C777" s="228"/>
      <c r="E777" s="228"/>
      <c r="G777" s="228"/>
      <c r="I777" s="228"/>
      <c r="K777" s="228"/>
      <c r="M777" s="228"/>
      <c r="O777" s="228"/>
      <c r="Q777" s="228"/>
      <c r="S777" s="228"/>
      <c r="U777" s="228"/>
      <c r="W777" s="228"/>
    </row>
    <row r="778" spans="1:23" x14ac:dyDescent="0.35">
      <c r="A778" s="228"/>
      <c r="C778" s="228"/>
      <c r="E778" s="228"/>
      <c r="G778" s="228"/>
      <c r="I778" s="228"/>
      <c r="K778" s="228"/>
      <c r="M778" s="228"/>
      <c r="O778" s="228"/>
      <c r="Q778" s="228"/>
      <c r="S778" s="228"/>
      <c r="U778" s="228"/>
      <c r="W778" s="228"/>
    </row>
    <row r="779" spans="1:23" x14ac:dyDescent="0.35">
      <c r="A779" s="228"/>
      <c r="C779" s="228"/>
      <c r="E779" s="228"/>
      <c r="G779" s="228"/>
      <c r="I779" s="228"/>
      <c r="K779" s="228"/>
      <c r="M779" s="228"/>
      <c r="O779" s="228"/>
      <c r="Q779" s="228"/>
      <c r="S779" s="228"/>
      <c r="U779" s="228"/>
      <c r="W779" s="228"/>
    </row>
    <row r="780" spans="1:23" x14ac:dyDescent="0.35">
      <c r="A780" s="228"/>
      <c r="C780" s="228"/>
      <c r="E780" s="228"/>
      <c r="G780" s="228"/>
      <c r="I780" s="228"/>
      <c r="K780" s="228"/>
      <c r="M780" s="228"/>
      <c r="O780" s="228"/>
      <c r="Q780" s="228"/>
      <c r="S780" s="228"/>
      <c r="U780" s="228"/>
      <c r="W780" s="228"/>
    </row>
    <row r="781" spans="1:23" x14ac:dyDescent="0.35">
      <c r="A781" s="228"/>
      <c r="C781" s="228"/>
      <c r="E781" s="228"/>
      <c r="G781" s="228"/>
      <c r="I781" s="228"/>
      <c r="K781" s="228"/>
      <c r="M781" s="228"/>
      <c r="O781" s="228"/>
      <c r="Q781" s="228"/>
      <c r="S781" s="228"/>
      <c r="U781" s="228"/>
      <c r="W781" s="228"/>
    </row>
    <row r="782" spans="1:23" x14ac:dyDescent="0.35">
      <c r="A782" s="228"/>
      <c r="C782" s="228"/>
      <c r="E782" s="228"/>
      <c r="G782" s="228"/>
      <c r="I782" s="228"/>
      <c r="K782" s="228"/>
      <c r="M782" s="228"/>
      <c r="O782" s="228"/>
      <c r="Q782" s="228"/>
      <c r="S782" s="228"/>
      <c r="U782" s="228"/>
      <c r="W782" s="228"/>
    </row>
    <row r="783" spans="1:23" x14ac:dyDescent="0.35">
      <c r="A783" s="228"/>
      <c r="C783" s="228"/>
      <c r="E783" s="228"/>
      <c r="G783" s="228"/>
      <c r="I783" s="228"/>
      <c r="K783" s="228"/>
      <c r="M783" s="228"/>
      <c r="O783" s="228"/>
      <c r="Q783" s="228"/>
      <c r="S783" s="228"/>
      <c r="U783" s="228"/>
      <c r="W783" s="228"/>
    </row>
    <row r="784" spans="1:23" x14ac:dyDescent="0.35">
      <c r="A784" s="228"/>
      <c r="C784" s="228"/>
      <c r="E784" s="228"/>
      <c r="G784" s="228"/>
      <c r="I784" s="228"/>
      <c r="K784" s="228"/>
      <c r="M784" s="228"/>
      <c r="O784" s="228"/>
      <c r="Q784" s="228"/>
      <c r="S784" s="228"/>
      <c r="U784" s="228"/>
      <c r="W784" s="228"/>
    </row>
    <row r="785" spans="1:23" x14ac:dyDescent="0.35">
      <c r="A785" s="228"/>
      <c r="C785" s="228"/>
      <c r="E785" s="228"/>
      <c r="G785" s="228"/>
      <c r="I785" s="228"/>
      <c r="K785" s="228"/>
      <c r="M785" s="228"/>
      <c r="O785" s="228"/>
      <c r="Q785" s="228"/>
      <c r="S785" s="228"/>
      <c r="U785" s="228"/>
      <c r="W785" s="228"/>
    </row>
    <row r="786" spans="1:23" x14ac:dyDescent="0.35">
      <c r="A786" s="228"/>
      <c r="C786" s="228"/>
      <c r="E786" s="228"/>
      <c r="G786" s="228"/>
      <c r="I786" s="228"/>
      <c r="K786" s="228"/>
      <c r="M786" s="228"/>
      <c r="O786" s="228"/>
      <c r="Q786" s="228"/>
      <c r="S786" s="228"/>
      <c r="U786" s="228"/>
      <c r="W786" s="228"/>
    </row>
    <row r="787" spans="1:23" x14ac:dyDescent="0.35">
      <c r="A787" s="228"/>
      <c r="C787" s="228"/>
      <c r="E787" s="228"/>
      <c r="G787" s="228"/>
      <c r="I787" s="228"/>
      <c r="K787" s="228"/>
      <c r="M787" s="228"/>
      <c r="O787" s="228"/>
      <c r="Q787" s="228"/>
      <c r="S787" s="228"/>
      <c r="U787" s="228"/>
      <c r="W787" s="228"/>
    </row>
    <row r="788" spans="1:23" x14ac:dyDescent="0.35">
      <c r="A788" s="228"/>
      <c r="C788" s="228"/>
      <c r="E788" s="228"/>
      <c r="G788" s="228"/>
      <c r="I788" s="228"/>
      <c r="K788" s="228"/>
      <c r="M788" s="228"/>
      <c r="O788" s="228"/>
      <c r="Q788" s="228"/>
      <c r="S788" s="228"/>
      <c r="U788" s="228"/>
      <c r="W788" s="228"/>
    </row>
    <row r="789" spans="1:23" x14ac:dyDescent="0.35">
      <c r="A789" s="228"/>
      <c r="C789" s="228"/>
      <c r="E789" s="228"/>
      <c r="G789" s="228"/>
      <c r="I789" s="228"/>
      <c r="K789" s="228"/>
      <c r="M789" s="228"/>
      <c r="O789" s="228"/>
      <c r="Q789" s="228"/>
      <c r="S789" s="228"/>
      <c r="U789" s="228"/>
      <c r="W789" s="228"/>
    </row>
    <row r="790" spans="1:23" x14ac:dyDescent="0.35">
      <c r="A790" s="228"/>
      <c r="C790" s="228"/>
      <c r="E790" s="228"/>
      <c r="G790" s="228"/>
      <c r="I790" s="228"/>
      <c r="K790" s="228"/>
      <c r="M790" s="228"/>
      <c r="O790" s="228"/>
      <c r="Q790" s="228"/>
      <c r="S790" s="228"/>
      <c r="U790" s="228"/>
      <c r="W790" s="228"/>
    </row>
    <row r="791" spans="1:23" x14ac:dyDescent="0.35">
      <c r="A791" s="228"/>
      <c r="C791" s="228"/>
      <c r="E791" s="228"/>
      <c r="G791" s="228"/>
      <c r="I791" s="228"/>
      <c r="K791" s="228"/>
      <c r="M791" s="228"/>
      <c r="O791" s="228"/>
      <c r="Q791" s="228"/>
      <c r="S791" s="228"/>
      <c r="U791" s="228"/>
      <c r="W791" s="228"/>
    </row>
    <row r="792" spans="1:23" x14ac:dyDescent="0.35">
      <c r="A792" s="228"/>
      <c r="C792" s="228"/>
      <c r="E792" s="228"/>
      <c r="G792" s="228"/>
      <c r="I792" s="228"/>
      <c r="K792" s="228"/>
      <c r="M792" s="228"/>
      <c r="O792" s="228"/>
      <c r="Q792" s="228"/>
      <c r="S792" s="228"/>
      <c r="U792" s="228"/>
      <c r="W792" s="228"/>
    </row>
    <row r="793" spans="1:23" x14ac:dyDescent="0.35">
      <c r="A793" s="228"/>
      <c r="C793" s="228"/>
      <c r="E793" s="228"/>
      <c r="G793" s="228"/>
      <c r="I793" s="228"/>
      <c r="K793" s="228"/>
      <c r="M793" s="228"/>
      <c r="O793" s="228"/>
      <c r="Q793" s="228"/>
      <c r="S793" s="228"/>
      <c r="U793" s="228"/>
      <c r="W793" s="228"/>
    </row>
    <row r="794" spans="1:23" x14ac:dyDescent="0.35">
      <c r="A794" s="228"/>
      <c r="C794" s="228"/>
      <c r="E794" s="228"/>
      <c r="G794" s="228"/>
      <c r="I794" s="228"/>
      <c r="K794" s="228"/>
      <c r="M794" s="228"/>
      <c r="O794" s="228"/>
      <c r="Q794" s="228"/>
      <c r="S794" s="228"/>
      <c r="U794" s="228"/>
      <c r="W794" s="228"/>
    </row>
    <row r="795" spans="1:23" x14ac:dyDescent="0.35">
      <c r="A795" s="228"/>
      <c r="C795" s="228"/>
      <c r="E795" s="228"/>
      <c r="G795" s="228"/>
      <c r="I795" s="228"/>
      <c r="K795" s="228"/>
      <c r="M795" s="228"/>
      <c r="O795" s="228"/>
      <c r="Q795" s="228"/>
      <c r="S795" s="228"/>
      <c r="U795" s="228"/>
      <c r="W795" s="228"/>
    </row>
    <row r="796" spans="1:23" x14ac:dyDescent="0.35">
      <c r="A796" s="228"/>
      <c r="C796" s="228"/>
      <c r="E796" s="228"/>
      <c r="G796" s="228"/>
      <c r="I796" s="228"/>
      <c r="K796" s="228"/>
      <c r="M796" s="228"/>
      <c r="O796" s="228"/>
      <c r="Q796" s="228"/>
      <c r="S796" s="228"/>
      <c r="U796" s="228"/>
      <c r="W796" s="228"/>
    </row>
    <row r="797" spans="1:23" x14ac:dyDescent="0.35">
      <c r="A797" s="228"/>
      <c r="C797" s="228"/>
      <c r="E797" s="228"/>
      <c r="G797" s="228"/>
      <c r="I797" s="228"/>
      <c r="K797" s="228"/>
      <c r="M797" s="228"/>
      <c r="O797" s="228"/>
      <c r="Q797" s="228"/>
      <c r="S797" s="228"/>
      <c r="U797" s="228"/>
      <c r="W797" s="228"/>
    </row>
    <row r="798" spans="1:23" x14ac:dyDescent="0.35">
      <c r="A798" s="228"/>
      <c r="C798" s="228"/>
      <c r="E798" s="228"/>
      <c r="G798" s="228"/>
      <c r="I798" s="228"/>
      <c r="K798" s="228"/>
      <c r="M798" s="228"/>
      <c r="O798" s="228"/>
      <c r="Q798" s="228"/>
      <c r="S798" s="228"/>
      <c r="U798" s="228"/>
      <c r="W798" s="228"/>
    </row>
    <row r="799" spans="1:23" x14ac:dyDescent="0.35">
      <c r="A799" s="228"/>
      <c r="C799" s="228"/>
      <c r="E799" s="228"/>
      <c r="G799" s="228"/>
      <c r="I799" s="228"/>
      <c r="K799" s="228"/>
      <c r="M799" s="228"/>
      <c r="O799" s="228"/>
      <c r="Q799" s="228"/>
      <c r="S799" s="228"/>
      <c r="U799" s="228"/>
      <c r="W799" s="228"/>
    </row>
    <row r="800" spans="1:23" x14ac:dyDescent="0.35">
      <c r="A800" s="228"/>
      <c r="C800" s="228"/>
      <c r="E800" s="228"/>
      <c r="G800" s="228"/>
      <c r="I800" s="228"/>
      <c r="K800" s="228"/>
      <c r="M800" s="228"/>
      <c r="O800" s="228"/>
      <c r="Q800" s="228"/>
      <c r="S800" s="228"/>
      <c r="U800" s="228"/>
      <c r="W800" s="228"/>
    </row>
    <row r="801" spans="1:23" x14ac:dyDescent="0.35">
      <c r="A801" s="228"/>
      <c r="C801" s="228"/>
      <c r="E801" s="228"/>
      <c r="G801" s="228"/>
      <c r="I801" s="228"/>
      <c r="K801" s="228"/>
      <c r="M801" s="228"/>
      <c r="O801" s="228"/>
      <c r="Q801" s="228"/>
      <c r="S801" s="228"/>
      <c r="U801" s="228"/>
      <c r="W801" s="228"/>
    </row>
    <row r="802" spans="1:23" x14ac:dyDescent="0.35">
      <c r="A802" s="228"/>
      <c r="C802" s="228"/>
      <c r="E802" s="228"/>
      <c r="G802" s="228"/>
      <c r="I802" s="228"/>
      <c r="K802" s="228"/>
      <c r="M802" s="228"/>
      <c r="O802" s="228"/>
      <c r="Q802" s="228"/>
      <c r="S802" s="228"/>
      <c r="U802" s="228"/>
      <c r="W802" s="228"/>
    </row>
    <row r="803" spans="1:23" x14ac:dyDescent="0.35">
      <c r="A803" s="228"/>
      <c r="C803" s="228"/>
      <c r="E803" s="228"/>
      <c r="G803" s="228"/>
      <c r="I803" s="228"/>
      <c r="K803" s="228"/>
      <c r="M803" s="228"/>
      <c r="O803" s="228"/>
      <c r="Q803" s="228"/>
      <c r="S803" s="228"/>
      <c r="U803" s="228"/>
      <c r="W803" s="228"/>
    </row>
    <row r="804" spans="1:23" x14ac:dyDescent="0.35">
      <c r="A804" s="228"/>
      <c r="C804" s="228"/>
      <c r="E804" s="228"/>
      <c r="G804" s="228"/>
      <c r="I804" s="228"/>
      <c r="K804" s="228"/>
      <c r="M804" s="228"/>
      <c r="O804" s="228"/>
      <c r="Q804" s="228"/>
      <c r="S804" s="228"/>
      <c r="U804" s="228"/>
      <c r="W804" s="228"/>
    </row>
    <row r="805" spans="1:23" x14ac:dyDescent="0.35">
      <c r="A805" s="228"/>
      <c r="C805" s="228"/>
      <c r="E805" s="228"/>
      <c r="G805" s="228"/>
      <c r="I805" s="228"/>
      <c r="K805" s="228"/>
      <c r="M805" s="228"/>
      <c r="O805" s="228"/>
      <c r="Q805" s="228"/>
      <c r="S805" s="228"/>
      <c r="U805" s="228"/>
      <c r="W805" s="228"/>
    </row>
    <row r="806" spans="1:23" x14ac:dyDescent="0.35">
      <c r="A806" s="228"/>
      <c r="C806" s="228"/>
      <c r="E806" s="228"/>
      <c r="G806" s="228"/>
      <c r="I806" s="228"/>
      <c r="K806" s="228"/>
      <c r="M806" s="228"/>
      <c r="O806" s="228"/>
      <c r="Q806" s="228"/>
      <c r="S806" s="228"/>
      <c r="U806" s="228"/>
      <c r="W806" s="228"/>
    </row>
    <row r="807" spans="1:23" x14ac:dyDescent="0.35">
      <c r="A807" s="228"/>
      <c r="C807" s="228"/>
      <c r="E807" s="228"/>
      <c r="G807" s="228"/>
      <c r="I807" s="228"/>
      <c r="K807" s="228"/>
      <c r="M807" s="228"/>
      <c r="O807" s="228"/>
      <c r="Q807" s="228"/>
      <c r="S807" s="228"/>
      <c r="U807" s="228"/>
      <c r="W807" s="228"/>
    </row>
    <row r="808" spans="1:23" x14ac:dyDescent="0.35">
      <c r="A808" s="228"/>
      <c r="C808" s="228"/>
      <c r="E808" s="228"/>
      <c r="G808" s="228"/>
      <c r="I808" s="228"/>
      <c r="K808" s="228"/>
      <c r="M808" s="228"/>
      <c r="O808" s="228"/>
      <c r="Q808" s="228"/>
      <c r="S808" s="228"/>
      <c r="U808" s="228"/>
      <c r="W808" s="228"/>
    </row>
    <row r="809" spans="1:23" x14ac:dyDescent="0.35">
      <c r="A809" s="228"/>
      <c r="C809" s="228"/>
      <c r="E809" s="228"/>
      <c r="G809" s="228"/>
      <c r="I809" s="228"/>
      <c r="K809" s="228"/>
      <c r="M809" s="228"/>
      <c r="O809" s="228"/>
      <c r="Q809" s="228"/>
      <c r="S809" s="228"/>
      <c r="U809" s="228"/>
      <c r="W809" s="228"/>
    </row>
    <row r="810" spans="1:23" x14ac:dyDescent="0.35">
      <c r="A810" s="228"/>
      <c r="C810" s="228"/>
      <c r="E810" s="228"/>
      <c r="G810" s="228"/>
      <c r="I810" s="228"/>
      <c r="K810" s="228"/>
      <c r="M810" s="228"/>
      <c r="O810" s="228"/>
      <c r="Q810" s="228"/>
      <c r="S810" s="228"/>
      <c r="U810" s="228"/>
      <c r="W810" s="228"/>
    </row>
    <row r="811" spans="1:23" x14ac:dyDescent="0.35">
      <c r="A811" s="228"/>
      <c r="C811" s="228"/>
      <c r="E811" s="228"/>
      <c r="G811" s="228"/>
      <c r="I811" s="228"/>
      <c r="K811" s="228"/>
      <c r="M811" s="228"/>
      <c r="O811" s="228"/>
      <c r="Q811" s="228"/>
      <c r="S811" s="228"/>
      <c r="U811" s="228"/>
      <c r="W811" s="228"/>
    </row>
    <row r="812" spans="1:23" x14ac:dyDescent="0.35">
      <c r="A812" s="228"/>
      <c r="C812" s="228"/>
      <c r="E812" s="228"/>
      <c r="G812" s="228"/>
      <c r="I812" s="228"/>
      <c r="K812" s="228"/>
      <c r="M812" s="228"/>
      <c r="O812" s="228"/>
      <c r="Q812" s="228"/>
      <c r="S812" s="228"/>
      <c r="U812" s="228"/>
      <c r="W812" s="228"/>
    </row>
    <row r="813" spans="1:23" x14ac:dyDescent="0.35">
      <c r="A813" s="228"/>
      <c r="C813" s="228"/>
      <c r="E813" s="228"/>
      <c r="G813" s="228"/>
      <c r="I813" s="228"/>
      <c r="K813" s="228"/>
      <c r="M813" s="228"/>
      <c r="O813" s="228"/>
      <c r="Q813" s="228"/>
      <c r="S813" s="228"/>
      <c r="U813" s="228"/>
      <c r="W813" s="228"/>
    </row>
    <row r="814" spans="1:23" x14ac:dyDescent="0.35">
      <c r="A814" s="228"/>
      <c r="C814" s="228"/>
      <c r="E814" s="228"/>
      <c r="G814" s="228"/>
      <c r="I814" s="228"/>
      <c r="K814" s="228"/>
      <c r="M814" s="228"/>
      <c r="O814" s="228"/>
      <c r="Q814" s="228"/>
      <c r="S814" s="228"/>
      <c r="U814" s="228"/>
      <c r="W814" s="228"/>
    </row>
    <row r="815" spans="1:23" x14ac:dyDescent="0.35">
      <c r="A815" s="228"/>
      <c r="C815" s="228"/>
      <c r="E815" s="228"/>
      <c r="G815" s="228"/>
      <c r="I815" s="228"/>
      <c r="K815" s="228"/>
      <c r="M815" s="228"/>
      <c r="O815" s="228"/>
      <c r="Q815" s="228"/>
      <c r="S815" s="228"/>
      <c r="U815" s="228"/>
      <c r="W815" s="228"/>
    </row>
    <row r="816" spans="1:23" x14ac:dyDescent="0.35">
      <c r="A816" s="228"/>
      <c r="C816" s="228"/>
      <c r="E816" s="228"/>
      <c r="G816" s="228"/>
      <c r="I816" s="228"/>
      <c r="K816" s="228"/>
      <c r="M816" s="228"/>
      <c r="O816" s="228"/>
      <c r="Q816" s="228"/>
      <c r="S816" s="228"/>
      <c r="U816" s="228"/>
      <c r="W816" s="228"/>
    </row>
    <row r="817" spans="1:23" x14ac:dyDescent="0.35">
      <c r="A817" s="228"/>
      <c r="C817" s="228"/>
      <c r="E817" s="228"/>
      <c r="G817" s="228"/>
      <c r="I817" s="228"/>
      <c r="K817" s="228"/>
      <c r="M817" s="228"/>
      <c r="O817" s="228"/>
      <c r="Q817" s="228"/>
      <c r="S817" s="228"/>
      <c r="U817" s="228"/>
      <c r="W817" s="228"/>
    </row>
    <row r="818" spans="1:23" x14ac:dyDescent="0.35">
      <c r="A818" s="228"/>
      <c r="C818" s="228"/>
      <c r="E818" s="228"/>
      <c r="G818" s="228"/>
      <c r="I818" s="228"/>
      <c r="K818" s="228"/>
      <c r="M818" s="228"/>
      <c r="O818" s="228"/>
      <c r="Q818" s="228"/>
      <c r="S818" s="228"/>
      <c r="U818" s="228"/>
      <c r="W818" s="228"/>
    </row>
    <row r="819" spans="1:23" x14ac:dyDescent="0.35">
      <c r="A819" s="228"/>
      <c r="C819" s="228"/>
      <c r="E819" s="228"/>
      <c r="G819" s="228"/>
      <c r="I819" s="228"/>
      <c r="K819" s="228"/>
      <c r="M819" s="228"/>
      <c r="O819" s="228"/>
      <c r="Q819" s="228"/>
      <c r="S819" s="228"/>
      <c r="U819" s="228"/>
      <c r="W819" s="228"/>
    </row>
    <row r="820" spans="1:23" x14ac:dyDescent="0.35">
      <c r="A820" s="228"/>
      <c r="C820" s="228"/>
      <c r="E820" s="228"/>
      <c r="G820" s="228"/>
      <c r="I820" s="228"/>
      <c r="K820" s="228"/>
      <c r="M820" s="228"/>
      <c r="O820" s="228"/>
      <c r="Q820" s="228"/>
      <c r="S820" s="228"/>
      <c r="U820" s="228"/>
      <c r="W820" s="228"/>
    </row>
    <row r="821" spans="1:23" x14ac:dyDescent="0.35">
      <c r="A821" s="228"/>
      <c r="C821" s="228"/>
      <c r="E821" s="228"/>
      <c r="G821" s="228"/>
      <c r="I821" s="228"/>
      <c r="K821" s="228"/>
      <c r="M821" s="228"/>
      <c r="O821" s="228"/>
      <c r="Q821" s="228"/>
      <c r="S821" s="228"/>
      <c r="U821" s="228"/>
      <c r="W821" s="228"/>
    </row>
    <row r="822" spans="1:23" x14ac:dyDescent="0.35">
      <c r="A822" s="228"/>
      <c r="C822" s="228"/>
      <c r="E822" s="228"/>
      <c r="G822" s="228"/>
      <c r="I822" s="228"/>
      <c r="K822" s="228"/>
      <c r="M822" s="228"/>
      <c r="O822" s="228"/>
      <c r="Q822" s="228"/>
      <c r="S822" s="228"/>
      <c r="U822" s="228"/>
      <c r="W822" s="228"/>
    </row>
    <row r="823" spans="1:23" x14ac:dyDescent="0.35">
      <c r="A823" s="228"/>
      <c r="C823" s="228"/>
      <c r="E823" s="228"/>
      <c r="G823" s="228"/>
      <c r="I823" s="228"/>
      <c r="K823" s="228"/>
      <c r="M823" s="228"/>
      <c r="O823" s="228"/>
      <c r="Q823" s="228"/>
      <c r="S823" s="228"/>
      <c r="U823" s="228"/>
      <c r="W823" s="228"/>
    </row>
    <row r="824" spans="1:23" x14ac:dyDescent="0.35">
      <c r="A824" s="228"/>
      <c r="C824" s="228"/>
      <c r="E824" s="228"/>
      <c r="G824" s="228"/>
      <c r="I824" s="228"/>
      <c r="K824" s="228"/>
      <c r="M824" s="228"/>
      <c r="O824" s="228"/>
      <c r="Q824" s="228"/>
      <c r="S824" s="228"/>
      <c r="U824" s="228"/>
      <c r="W824" s="228"/>
    </row>
    <row r="825" spans="1:23" x14ac:dyDescent="0.35">
      <c r="A825" s="228"/>
      <c r="C825" s="228"/>
      <c r="E825" s="228"/>
      <c r="G825" s="228"/>
      <c r="I825" s="228"/>
      <c r="K825" s="228"/>
      <c r="M825" s="228"/>
      <c r="O825" s="228"/>
      <c r="Q825" s="228"/>
      <c r="S825" s="228"/>
      <c r="U825" s="228"/>
      <c r="W825" s="228"/>
    </row>
    <row r="826" spans="1:23" x14ac:dyDescent="0.35">
      <c r="A826" s="228"/>
      <c r="C826" s="228"/>
      <c r="E826" s="228"/>
      <c r="G826" s="228"/>
      <c r="I826" s="228"/>
      <c r="K826" s="228"/>
      <c r="M826" s="228"/>
      <c r="O826" s="228"/>
      <c r="Q826" s="228"/>
      <c r="S826" s="228"/>
      <c r="U826" s="228"/>
      <c r="W826" s="228"/>
    </row>
    <row r="827" spans="1:23" x14ac:dyDescent="0.35">
      <c r="A827" s="228"/>
      <c r="C827" s="228"/>
      <c r="E827" s="228"/>
      <c r="G827" s="228"/>
      <c r="I827" s="228"/>
      <c r="K827" s="228"/>
      <c r="M827" s="228"/>
      <c r="O827" s="228"/>
      <c r="Q827" s="228"/>
      <c r="S827" s="228"/>
      <c r="U827" s="228"/>
      <c r="W827" s="228"/>
    </row>
    <row r="828" spans="1:23" x14ac:dyDescent="0.35">
      <c r="A828" s="228"/>
      <c r="C828" s="228"/>
      <c r="E828" s="228"/>
      <c r="G828" s="228"/>
      <c r="I828" s="228"/>
      <c r="K828" s="228"/>
      <c r="M828" s="228"/>
      <c r="O828" s="228"/>
      <c r="Q828" s="228"/>
      <c r="S828" s="228"/>
      <c r="U828" s="228"/>
      <c r="W828" s="228"/>
    </row>
    <row r="829" spans="1:23" x14ac:dyDescent="0.35">
      <c r="A829" s="228"/>
      <c r="C829" s="228"/>
      <c r="E829" s="228"/>
      <c r="G829" s="228"/>
      <c r="I829" s="228"/>
      <c r="K829" s="228"/>
      <c r="M829" s="228"/>
      <c r="O829" s="228"/>
      <c r="Q829" s="228"/>
      <c r="S829" s="228"/>
      <c r="U829" s="228"/>
      <c r="W829" s="228"/>
    </row>
    <row r="830" spans="1:23" x14ac:dyDescent="0.35">
      <c r="A830" s="228"/>
      <c r="C830" s="228"/>
      <c r="E830" s="228"/>
      <c r="G830" s="228"/>
      <c r="I830" s="228"/>
      <c r="K830" s="228"/>
      <c r="M830" s="228"/>
      <c r="O830" s="228"/>
      <c r="Q830" s="228"/>
      <c r="S830" s="228"/>
      <c r="U830" s="228"/>
      <c r="W830" s="228"/>
    </row>
    <row r="831" spans="1:23" x14ac:dyDescent="0.35">
      <c r="A831" s="228"/>
      <c r="C831" s="228"/>
      <c r="E831" s="228"/>
      <c r="G831" s="228"/>
      <c r="I831" s="228"/>
      <c r="K831" s="228"/>
      <c r="M831" s="228"/>
      <c r="O831" s="228"/>
      <c r="Q831" s="228"/>
      <c r="S831" s="228"/>
      <c r="U831" s="228"/>
      <c r="W831" s="228"/>
    </row>
    <row r="832" spans="1:23" x14ac:dyDescent="0.35">
      <c r="A832" s="228"/>
      <c r="C832" s="228"/>
      <c r="E832" s="228"/>
      <c r="G832" s="228"/>
      <c r="I832" s="228"/>
      <c r="K832" s="228"/>
      <c r="M832" s="228"/>
      <c r="O832" s="228"/>
      <c r="Q832" s="228"/>
      <c r="S832" s="228"/>
      <c r="U832" s="228"/>
      <c r="W832" s="228"/>
    </row>
    <row r="833" spans="1:23" x14ac:dyDescent="0.35">
      <c r="A833" s="228"/>
      <c r="C833" s="228"/>
      <c r="E833" s="228"/>
      <c r="G833" s="228"/>
      <c r="I833" s="228"/>
      <c r="K833" s="228"/>
      <c r="M833" s="228"/>
      <c r="O833" s="228"/>
      <c r="Q833" s="228"/>
      <c r="S833" s="228"/>
      <c r="U833" s="228"/>
      <c r="W833" s="228"/>
    </row>
    <row r="834" spans="1:23" x14ac:dyDescent="0.35">
      <c r="A834" s="228"/>
      <c r="C834" s="228"/>
      <c r="E834" s="228"/>
      <c r="G834" s="228"/>
      <c r="I834" s="228"/>
      <c r="K834" s="228"/>
      <c r="M834" s="228"/>
      <c r="O834" s="228"/>
      <c r="Q834" s="228"/>
      <c r="S834" s="228"/>
      <c r="U834" s="228"/>
      <c r="W834" s="228"/>
    </row>
    <row r="835" spans="1:23" x14ac:dyDescent="0.35">
      <c r="A835" s="228"/>
      <c r="C835" s="228"/>
      <c r="E835" s="228"/>
      <c r="G835" s="228"/>
      <c r="I835" s="228"/>
      <c r="K835" s="228"/>
      <c r="M835" s="228"/>
      <c r="O835" s="228"/>
      <c r="Q835" s="228"/>
      <c r="S835" s="228"/>
      <c r="U835" s="228"/>
      <c r="W835" s="228"/>
    </row>
    <row r="836" spans="1:23" x14ac:dyDescent="0.35">
      <c r="A836" s="228"/>
      <c r="C836" s="228"/>
      <c r="E836" s="228"/>
      <c r="G836" s="228"/>
      <c r="I836" s="228"/>
      <c r="K836" s="228"/>
      <c r="M836" s="228"/>
      <c r="O836" s="228"/>
      <c r="Q836" s="228"/>
      <c r="S836" s="228"/>
      <c r="U836" s="228"/>
      <c r="W836" s="228"/>
    </row>
    <row r="837" spans="1:23" x14ac:dyDescent="0.35">
      <c r="A837" s="228"/>
      <c r="C837" s="228"/>
      <c r="E837" s="228"/>
      <c r="G837" s="228"/>
      <c r="I837" s="228"/>
      <c r="K837" s="228"/>
      <c r="M837" s="228"/>
      <c r="O837" s="228"/>
      <c r="Q837" s="228"/>
      <c r="S837" s="228"/>
      <c r="U837" s="228"/>
      <c r="W837" s="228"/>
    </row>
    <row r="838" spans="1:23" x14ac:dyDescent="0.35">
      <c r="A838" s="228"/>
      <c r="C838" s="228"/>
      <c r="E838" s="228"/>
      <c r="G838" s="228"/>
      <c r="I838" s="228"/>
      <c r="K838" s="228"/>
      <c r="M838" s="228"/>
      <c r="O838" s="228"/>
      <c r="Q838" s="228"/>
      <c r="S838" s="228"/>
      <c r="U838" s="228"/>
      <c r="W838" s="228"/>
    </row>
    <row r="839" spans="1:23" x14ac:dyDescent="0.35">
      <c r="A839" s="228"/>
      <c r="C839" s="228"/>
      <c r="E839" s="228"/>
      <c r="G839" s="228"/>
      <c r="I839" s="228"/>
      <c r="K839" s="228"/>
      <c r="M839" s="228"/>
      <c r="O839" s="228"/>
      <c r="Q839" s="228"/>
      <c r="S839" s="228"/>
      <c r="U839" s="228"/>
      <c r="W839" s="228"/>
    </row>
    <row r="840" spans="1:23" x14ac:dyDescent="0.35">
      <c r="A840" s="228"/>
      <c r="C840" s="228"/>
      <c r="E840" s="228"/>
      <c r="G840" s="228"/>
      <c r="I840" s="228"/>
      <c r="K840" s="228"/>
      <c r="M840" s="228"/>
      <c r="O840" s="228"/>
      <c r="Q840" s="228"/>
      <c r="S840" s="228"/>
      <c r="U840" s="228"/>
      <c r="W840" s="228"/>
    </row>
    <row r="841" spans="1:23" x14ac:dyDescent="0.35">
      <c r="A841" s="228"/>
      <c r="C841" s="228"/>
      <c r="E841" s="228"/>
      <c r="G841" s="228"/>
      <c r="I841" s="228"/>
      <c r="K841" s="228"/>
      <c r="M841" s="228"/>
      <c r="O841" s="228"/>
      <c r="Q841" s="228"/>
      <c r="S841" s="228"/>
      <c r="U841" s="228"/>
      <c r="W841" s="228"/>
    </row>
    <row r="842" spans="1:23" x14ac:dyDescent="0.35">
      <c r="A842" s="228"/>
      <c r="C842" s="228"/>
      <c r="E842" s="228"/>
      <c r="G842" s="228"/>
      <c r="I842" s="228"/>
      <c r="K842" s="228"/>
      <c r="M842" s="228"/>
      <c r="O842" s="228"/>
      <c r="Q842" s="228"/>
      <c r="S842" s="228"/>
      <c r="U842" s="228"/>
      <c r="W842" s="228"/>
    </row>
    <row r="843" spans="1:23" x14ac:dyDescent="0.35">
      <c r="A843" s="228"/>
      <c r="C843" s="228"/>
      <c r="E843" s="228"/>
      <c r="G843" s="228"/>
      <c r="I843" s="228"/>
      <c r="K843" s="228"/>
      <c r="M843" s="228"/>
      <c r="O843" s="228"/>
      <c r="Q843" s="228"/>
      <c r="S843" s="228"/>
      <c r="U843" s="228"/>
      <c r="W843" s="228"/>
    </row>
    <row r="844" spans="1:23" x14ac:dyDescent="0.35">
      <c r="A844" s="228"/>
      <c r="C844" s="228"/>
      <c r="E844" s="228"/>
      <c r="G844" s="228"/>
      <c r="I844" s="228"/>
      <c r="K844" s="228"/>
      <c r="M844" s="228"/>
      <c r="O844" s="228"/>
      <c r="Q844" s="228"/>
      <c r="S844" s="228"/>
      <c r="U844" s="228"/>
      <c r="W844" s="228"/>
    </row>
    <row r="845" spans="1:23" x14ac:dyDescent="0.35">
      <c r="A845" s="228"/>
      <c r="C845" s="228"/>
      <c r="E845" s="228"/>
      <c r="G845" s="228"/>
      <c r="I845" s="228"/>
      <c r="K845" s="228"/>
      <c r="M845" s="228"/>
      <c r="O845" s="228"/>
      <c r="Q845" s="228"/>
      <c r="S845" s="228"/>
      <c r="U845" s="228"/>
      <c r="W845" s="228"/>
    </row>
    <row r="846" spans="1:23" x14ac:dyDescent="0.35">
      <c r="A846" s="228"/>
      <c r="C846" s="228"/>
      <c r="E846" s="228"/>
      <c r="G846" s="228"/>
      <c r="I846" s="228"/>
      <c r="K846" s="228"/>
      <c r="M846" s="228"/>
      <c r="O846" s="228"/>
      <c r="Q846" s="228"/>
      <c r="S846" s="228"/>
      <c r="U846" s="228"/>
      <c r="W846" s="228"/>
    </row>
    <row r="847" spans="1:23" x14ac:dyDescent="0.35">
      <c r="A847" s="228"/>
      <c r="C847" s="228"/>
      <c r="E847" s="228"/>
      <c r="G847" s="228"/>
      <c r="I847" s="228"/>
      <c r="K847" s="228"/>
      <c r="M847" s="228"/>
      <c r="O847" s="228"/>
      <c r="Q847" s="228"/>
      <c r="S847" s="228"/>
      <c r="U847" s="228"/>
      <c r="W847" s="228"/>
    </row>
    <row r="848" spans="1:23" x14ac:dyDescent="0.35">
      <c r="A848" s="228"/>
      <c r="C848" s="228"/>
      <c r="E848" s="228"/>
      <c r="G848" s="228"/>
      <c r="I848" s="228"/>
      <c r="K848" s="228"/>
      <c r="M848" s="228"/>
      <c r="O848" s="228"/>
      <c r="Q848" s="228"/>
      <c r="S848" s="228"/>
      <c r="U848" s="228"/>
      <c r="W848" s="228"/>
    </row>
    <row r="849" spans="1:23" x14ac:dyDescent="0.35">
      <c r="A849" s="228"/>
      <c r="C849" s="228"/>
      <c r="E849" s="228"/>
      <c r="G849" s="228"/>
      <c r="I849" s="228"/>
      <c r="K849" s="228"/>
      <c r="M849" s="228"/>
      <c r="O849" s="228"/>
      <c r="Q849" s="228"/>
      <c r="S849" s="228"/>
      <c r="U849" s="228"/>
      <c r="W849" s="228"/>
    </row>
    <row r="850" spans="1:23" x14ac:dyDescent="0.35">
      <c r="A850" s="228"/>
      <c r="C850" s="228"/>
      <c r="E850" s="228"/>
      <c r="G850" s="228"/>
      <c r="I850" s="228"/>
      <c r="K850" s="228"/>
      <c r="M850" s="228"/>
      <c r="O850" s="228"/>
      <c r="Q850" s="228"/>
      <c r="S850" s="228"/>
      <c r="U850" s="228"/>
      <c r="W850" s="228"/>
    </row>
    <row r="851" spans="1:23" x14ac:dyDescent="0.35">
      <c r="A851" s="228"/>
      <c r="C851" s="228"/>
      <c r="E851" s="228"/>
      <c r="G851" s="228"/>
      <c r="I851" s="228"/>
      <c r="K851" s="228"/>
      <c r="M851" s="228"/>
      <c r="O851" s="228"/>
      <c r="Q851" s="228"/>
      <c r="S851" s="228"/>
      <c r="U851" s="228"/>
      <c r="W851" s="228"/>
    </row>
    <row r="852" spans="1:23" x14ac:dyDescent="0.35">
      <c r="A852" s="228"/>
      <c r="C852" s="228"/>
      <c r="E852" s="228"/>
      <c r="G852" s="228"/>
      <c r="I852" s="228"/>
      <c r="K852" s="228"/>
      <c r="M852" s="228"/>
      <c r="O852" s="228"/>
      <c r="Q852" s="228"/>
      <c r="S852" s="228"/>
      <c r="U852" s="228"/>
      <c r="W852" s="228"/>
    </row>
    <row r="853" spans="1:23" x14ac:dyDescent="0.35">
      <c r="A853" s="228"/>
      <c r="C853" s="228"/>
      <c r="E853" s="228"/>
      <c r="G853" s="228"/>
      <c r="I853" s="228"/>
      <c r="K853" s="228"/>
      <c r="M853" s="228"/>
      <c r="O853" s="228"/>
      <c r="Q853" s="228"/>
      <c r="S853" s="228"/>
      <c r="U853" s="228"/>
      <c r="W853" s="228"/>
    </row>
    <row r="854" spans="1:23" x14ac:dyDescent="0.35">
      <c r="A854" s="228"/>
      <c r="C854" s="228"/>
      <c r="E854" s="228"/>
      <c r="G854" s="228"/>
      <c r="I854" s="228"/>
      <c r="K854" s="228"/>
      <c r="M854" s="228"/>
      <c r="O854" s="228"/>
      <c r="Q854" s="228"/>
      <c r="S854" s="228"/>
      <c r="U854" s="228"/>
      <c r="W854" s="228"/>
    </row>
    <row r="855" spans="1:23" x14ac:dyDescent="0.35">
      <c r="A855" s="228"/>
      <c r="C855" s="228"/>
      <c r="E855" s="228"/>
      <c r="G855" s="228"/>
      <c r="I855" s="228"/>
      <c r="K855" s="228"/>
      <c r="M855" s="228"/>
      <c r="O855" s="228"/>
      <c r="Q855" s="228"/>
      <c r="S855" s="228"/>
      <c r="U855" s="228"/>
      <c r="W855" s="228"/>
    </row>
    <row r="856" spans="1:23" x14ac:dyDescent="0.35">
      <c r="A856" s="228"/>
      <c r="C856" s="228"/>
      <c r="E856" s="228"/>
      <c r="G856" s="228"/>
      <c r="I856" s="228"/>
      <c r="K856" s="228"/>
      <c r="M856" s="228"/>
      <c r="O856" s="228"/>
      <c r="Q856" s="228"/>
      <c r="S856" s="228"/>
      <c r="U856" s="228"/>
      <c r="W856" s="228"/>
    </row>
    <row r="857" spans="1:23" x14ac:dyDescent="0.35">
      <c r="A857" s="228"/>
      <c r="C857" s="228"/>
      <c r="E857" s="228"/>
      <c r="G857" s="228"/>
      <c r="I857" s="228"/>
      <c r="K857" s="228"/>
      <c r="M857" s="228"/>
      <c r="O857" s="228"/>
      <c r="Q857" s="228"/>
      <c r="S857" s="228"/>
      <c r="U857" s="228"/>
      <c r="W857" s="228"/>
    </row>
    <row r="858" spans="1:23" x14ac:dyDescent="0.35">
      <c r="A858" s="228"/>
      <c r="C858" s="228"/>
      <c r="E858" s="228"/>
      <c r="G858" s="228"/>
      <c r="I858" s="228"/>
      <c r="K858" s="228"/>
      <c r="M858" s="228"/>
      <c r="O858" s="228"/>
      <c r="Q858" s="228"/>
      <c r="S858" s="228"/>
      <c r="U858" s="228"/>
      <c r="W858" s="228"/>
    </row>
    <row r="859" spans="1:23" x14ac:dyDescent="0.35">
      <c r="A859" s="228"/>
      <c r="C859" s="228"/>
      <c r="E859" s="228"/>
      <c r="G859" s="228"/>
      <c r="I859" s="228"/>
      <c r="K859" s="228"/>
      <c r="M859" s="228"/>
      <c r="O859" s="228"/>
      <c r="Q859" s="228"/>
      <c r="S859" s="228"/>
      <c r="U859" s="228"/>
      <c r="W859" s="228"/>
    </row>
    <row r="860" spans="1:23" x14ac:dyDescent="0.35">
      <c r="A860" s="228"/>
      <c r="C860" s="228"/>
      <c r="E860" s="228"/>
      <c r="G860" s="228"/>
      <c r="I860" s="228"/>
      <c r="K860" s="228"/>
      <c r="M860" s="228"/>
      <c r="O860" s="228"/>
      <c r="Q860" s="228"/>
      <c r="S860" s="228"/>
      <c r="U860" s="228"/>
      <c r="W860" s="228"/>
    </row>
    <row r="861" spans="1:23" x14ac:dyDescent="0.35">
      <c r="A861" s="228"/>
      <c r="C861" s="228"/>
      <c r="E861" s="228"/>
      <c r="G861" s="228"/>
      <c r="I861" s="228"/>
      <c r="K861" s="228"/>
      <c r="M861" s="228"/>
      <c r="O861" s="228"/>
      <c r="Q861" s="228"/>
      <c r="S861" s="228"/>
      <c r="U861" s="228"/>
      <c r="W861" s="228"/>
    </row>
    <row r="862" spans="1:23" x14ac:dyDescent="0.35">
      <c r="A862" s="228"/>
      <c r="C862" s="228"/>
      <c r="E862" s="228"/>
      <c r="G862" s="228"/>
      <c r="I862" s="228"/>
      <c r="K862" s="228"/>
      <c r="M862" s="228"/>
      <c r="O862" s="228"/>
      <c r="Q862" s="228"/>
      <c r="S862" s="228"/>
      <c r="U862" s="228"/>
      <c r="W862" s="228"/>
    </row>
    <row r="863" spans="1:23" x14ac:dyDescent="0.35">
      <c r="A863" s="228"/>
      <c r="C863" s="228"/>
      <c r="E863" s="228"/>
      <c r="G863" s="228"/>
      <c r="I863" s="228"/>
      <c r="K863" s="228"/>
      <c r="M863" s="228"/>
      <c r="O863" s="228"/>
      <c r="Q863" s="228"/>
      <c r="S863" s="228"/>
      <c r="U863" s="228"/>
      <c r="W863" s="228"/>
    </row>
    <row r="864" spans="1:23" x14ac:dyDescent="0.35">
      <c r="A864" s="228"/>
      <c r="C864" s="228"/>
      <c r="E864" s="228"/>
      <c r="G864" s="228"/>
      <c r="I864" s="228"/>
      <c r="K864" s="228"/>
      <c r="M864" s="228"/>
      <c r="O864" s="228"/>
      <c r="Q864" s="228"/>
      <c r="S864" s="228"/>
      <c r="U864" s="228"/>
      <c r="W864" s="228"/>
    </row>
    <row r="865" spans="1:23" x14ac:dyDescent="0.35">
      <c r="A865" s="228"/>
      <c r="C865" s="228"/>
      <c r="E865" s="228"/>
      <c r="G865" s="228"/>
      <c r="I865" s="228"/>
      <c r="K865" s="228"/>
      <c r="M865" s="228"/>
      <c r="O865" s="228"/>
      <c r="Q865" s="228"/>
      <c r="S865" s="228"/>
      <c r="U865" s="228"/>
      <c r="W865" s="228"/>
    </row>
    <row r="866" spans="1:23" x14ac:dyDescent="0.35">
      <c r="A866" s="228"/>
      <c r="C866" s="228"/>
      <c r="E866" s="228"/>
      <c r="G866" s="228"/>
      <c r="I866" s="228"/>
      <c r="K866" s="228"/>
      <c r="M866" s="228"/>
      <c r="O866" s="228"/>
      <c r="Q866" s="228"/>
      <c r="S866" s="228"/>
      <c r="U866" s="228"/>
      <c r="W866" s="228"/>
    </row>
    <row r="867" spans="1:23" x14ac:dyDescent="0.35">
      <c r="A867" s="228"/>
      <c r="C867" s="228"/>
      <c r="E867" s="228"/>
      <c r="G867" s="228"/>
      <c r="I867" s="228"/>
      <c r="K867" s="228"/>
      <c r="M867" s="228"/>
      <c r="O867" s="228"/>
      <c r="Q867" s="228"/>
      <c r="S867" s="228"/>
      <c r="U867" s="228"/>
      <c r="W867" s="228"/>
    </row>
    <row r="868" spans="1:23" x14ac:dyDescent="0.35">
      <c r="A868" s="228"/>
      <c r="C868" s="228"/>
      <c r="E868" s="228"/>
      <c r="G868" s="228"/>
      <c r="I868" s="228"/>
      <c r="K868" s="228"/>
      <c r="M868" s="228"/>
      <c r="O868" s="228"/>
      <c r="Q868" s="228"/>
      <c r="S868" s="228"/>
      <c r="U868" s="228"/>
      <c r="W868" s="228"/>
    </row>
    <row r="869" spans="1:23" x14ac:dyDescent="0.35">
      <c r="A869" s="228"/>
      <c r="C869" s="228"/>
      <c r="E869" s="228"/>
      <c r="G869" s="228"/>
      <c r="I869" s="228"/>
      <c r="K869" s="228"/>
      <c r="M869" s="228"/>
      <c r="O869" s="228"/>
      <c r="Q869" s="228"/>
      <c r="S869" s="228"/>
      <c r="U869" s="228"/>
      <c r="W869" s="228"/>
    </row>
    <row r="870" spans="1:23" x14ac:dyDescent="0.35">
      <c r="A870" s="228"/>
      <c r="C870" s="228"/>
      <c r="E870" s="228"/>
      <c r="G870" s="228"/>
      <c r="I870" s="228"/>
      <c r="K870" s="228"/>
      <c r="M870" s="228"/>
      <c r="O870" s="228"/>
      <c r="Q870" s="228"/>
      <c r="S870" s="228"/>
      <c r="U870" s="228"/>
      <c r="W870" s="228"/>
    </row>
    <row r="871" spans="1:23" x14ac:dyDescent="0.35">
      <c r="A871" s="228"/>
      <c r="C871" s="228"/>
      <c r="E871" s="228"/>
      <c r="G871" s="228"/>
      <c r="I871" s="228"/>
      <c r="K871" s="228"/>
      <c r="M871" s="228"/>
      <c r="O871" s="228"/>
      <c r="Q871" s="228"/>
      <c r="S871" s="228"/>
      <c r="U871" s="228"/>
      <c r="W871" s="228"/>
    </row>
    <row r="872" spans="1:23" x14ac:dyDescent="0.35">
      <c r="A872" s="228"/>
      <c r="C872" s="228"/>
      <c r="E872" s="228"/>
      <c r="G872" s="228"/>
      <c r="I872" s="228"/>
      <c r="K872" s="228"/>
      <c r="M872" s="228"/>
      <c r="O872" s="228"/>
      <c r="Q872" s="228"/>
      <c r="S872" s="228"/>
      <c r="U872" s="228"/>
      <c r="W872" s="228"/>
    </row>
    <row r="873" spans="1:23" x14ac:dyDescent="0.35">
      <c r="A873" s="228"/>
      <c r="C873" s="228"/>
      <c r="E873" s="228"/>
      <c r="G873" s="228"/>
      <c r="I873" s="228"/>
      <c r="K873" s="228"/>
      <c r="M873" s="228"/>
      <c r="O873" s="228"/>
      <c r="Q873" s="228"/>
      <c r="S873" s="228"/>
      <c r="U873" s="228"/>
      <c r="W873" s="228"/>
    </row>
    <row r="874" spans="1:23" x14ac:dyDescent="0.35">
      <c r="A874" s="228"/>
      <c r="C874" s="228"/>
      <c r="E874" s="228"/>
      <c r="G874" s="228"/>
      <c r="I874" s="228"/>
      <c r="K874" s="228"/>
      <c r="M874" s="228"/>
      <c r="O874" s="228"/>
      <c r="Q874" s="228"/>
      <c r="S874" s="228"/>
      <c r="U874" s="228"/>
      <c r="W874" s="228"/>
    </row>
    <row r="875" spans="1:23" x14ac:dyDescent="0.35">
      <c r="A875" s="228"/>
      <c r="C875" s="228"/>
      <c r="E875" s="228"/>
      <c r="G875" s="228"/>
      <c r="I875" s="228"/>
      <c r="K875" s="228"/>
      <c r="M875" s="228"/>
      <c r="O875" s="228"/>
      <c r="Q875" s="228"/>
      <c r="S875" s="228"/>
      <c r="U875" s="228"/>
      <c r="W875" s="228"/>
    </row>
    <row r="876" spans="1:23" x14ac:dyDescent="0.35">
      <c r="A876" s="228"/>
      <c r="C876" s="228"/>
      <c r="E876" s="228"/>
      <c r="G876" s="228"/>
      <c r="I876" s="228"/>
      <c r="K876" s="228"/>
      <c r="M876" s="228"/>
      <c r="O876" s="228"/>
      <c r="Q876" s="228"/>
      <c r="S876" s="228"/>
      <c r="U876" s="228"/>
      <c r="W876" s="228"/>
    </row>
    <row r="877" spans="1:23" x14ac:dyDescent="0.35">
      <c r="A877" s="228"/>
      <c r="C877" s="228"/>
      <c r="E877" s="228"/>
      <c r="G877" s="228"/>
      <c r="I877" s="228"/>
      <c r="K877" s="228"/>
      <c r="M877" s="228"/>
      <c r="O877" s="228"/>
      <c r="Q877" s="228"/>
      <c r="S877" s="228"/>
      <c r="U877" s="228"/>
      <c r="W877" s="228"/>
    </row>
    <row r="878" spans="1:23" x14ac:dyDescent="0.35">
      <c r="A878" s="228"/>
      <c r="C878" s="228"/>
      <c r="E878" s="228"/>
      <c r="G878" s="228"/>
      <c r="I878" s="228"/>
      <c r="K878" s="228"/>
      <c r="M878" s="228"/>
      <c r="O878" s="228"/>
      <c r="Q878" s="228"/>
      <c r="S878" s="228"/>
      <c r="U878" s="228"/>
      <c r="W878" s="228"/>
    </row>
    <row r="879" spans="1:23" x14ac:dyDescent="0.35">
      <c r="A879" s="228"/>
      <c r="C879" s="228"/>
      <c r="E879" s="228"/>
      <c r="G879" s="228"/>
      <c r="I879" s="228"/>
      <c r="K879" s="228"/>
      <c r="M879" s="228"/>
      <c r="O879" s="228"/>
      <c r="Q879" s="228"/>
      <c r="S879" s="228"/>
      <c r="U879" s="228"/>
      <c r="W879" s="228"/>
    </row>
    <row r="880" spans="1:23" x14ac:dyDescent="0.35">
      <c r="A880" s="228"/>
      <c r="C880" s="228"/>
      <c r="E880" s="228"/>
      <c r="G880" s="228"/>
      <c r="I880" s="228"/>
      <c r="K880" s="228"/>
      <c r="M880" s="228"/>
      <c r="O880" s="228"/>
      <c r="Q880" s="228"/>
      <c r="S880" s="228"/>
      <c r="U880" s="228"/>
      <c r="W880" s="228"/>
    </row>
    <row r="881" spans="1:23" x14ac:dyDescent="0.35">
      <c r="A881" s="228"/>
      <c r="C881" s="228"/>
      <c r="E881" s="228"/>
      <c r="G881" s="228"/>
      <c r="I881" s="228"/>
      <c r="K881" s="228"/>
      <c r="M881" s="228"/>
      <c r="O881" s="228"/>
      <c r="Q881" s="228"/>
      <c r="S881" s="228"/>
      <c r="U881" s="228"/>
      <c r="W881" s="228"/>
    </row>
    <row r="882" spans="1:23" x14ac:dyDescent="0.35">
      <c r="A882" s="228"/>
      <c r="C882" s="228"/>
      <c r="E882" s="228"/>
      <c r="G882" s="228"/>
      <c r="I882" s="228"/>
      <c r="K882" s="228"/>
      <c r="M882" s="228"/>
      <c r="O882" s="228"/>
      <c r="Q882" s="228"/>
      <c r="S882" s="228"/>
      <c r="U882" s="228"/>
      <c r="W882" s="228"/>
    </row>
    <row r="883" spans="1:23" x14ac:dyDescent="0.35">
      <c r="A883" s="228"/>
      <c r="C883" s="228"/>
      <c r="E883" s="228"/>
      <c r="G883" s="228"/>
      <c r="I883" s="228"/>
      <c r="K883" s="228"/>
      <c r="M883" s="228"/>
      <c r="O883" s="228"/>
      <c r="Q883" s="228"/>
      <c r="S883" s="228"/>
      <c r="U883" s="228"/>
      <c r="W883" s="228"/>
    </row>
    <row r="884" spans="1:23" x14ac:dyDescent="0.35">
      <c r="A884" s="228"/>
      <c r="C884" s="228"/>
      <c r="E884" s="228"/>
      <c r="G884" s="228"/>
      <c r="I884" s="228"/>
      <c r="K884" s="228"/>
      <c r="M884" s="228"/>
      <c r="O884" s="228"/>
      <c r="Q884" s="228"/>
      <c r="S884" s="228"/>
      <c r="U884" s="228"/>
      <c r="W884" s="228"/>
    </row>
    <row r="885" spans="1:23" x14ac:dyDescent="0.35">
      <c r="A885" s="228"/>
      <c r="C885" s="228"/>
      <c r="E885" s="228"/>
      <c r="G885" s="228"/>
      <c r="I885" s="228"/>
      <c r="K885" s="228"/>
      <c r="M885" s="228"/>
      <c r="O885" s="228"/>
      <c r="Q885" s="228"/>
      <c r="S885" s="228"/>
      <c r="U885" s="228"/>
      <c r="W885" s="228"/>
    </row>
    <row r="886" spans="1:23" x14ac:dyDescent="0.35">
      <c r="A886" s="228"/>
      <c r="C886" s="228"/>
      <c r="E886" s="228"/>
      <c r="G886" s="228"/>
      <c r="I886" s="228"/>
      <c r="K886" s="228"/>
      <c r="M886" s="228"/>
      <c r="O886" s="228"/>
      <c r="Q886" s="228"/>
      <c r="S886" s="228"/>
      <c r="U886" s="228"/>
      <c r="W886" s="228"/>
    </row>
    <row r="887" spans="1:23" x14ac:dyDescent="0.35">
      <c r="A887" s="228"/>
      <c r="C887" s="228"/>
      <c r="E887" s="228"/>
      <c r="G887" s="228"/>
      <c r="I887" s="228"/>
      <c r="K887" s="228"/>
      <c r="M887" s="228"/>
      <c r="O887" s="228"/>
      <c r="Q887" s="228"/>
      <c r="S887" s="228"/>
      <c r="U887" s="228"/>
      <c r="W887" s="228"/>
    </row>
    <row r="888" spans="1:23" x14ac:dyDescent="0.35">
      <c r="A888" s="228"/>
      <c r="C888" s="228"/>
      <c r="E888" s="228"/>
      <c r="G888" s="228"/>
      <c r="I888" s="228"/>
      <c r="K888" s="228"/>
      <c r="M888" s="228"/>
      <c r="O888" s="228"/>
      <c r="Q888" s="228"/>
      <c r="S888" s="228"/>
      <c r="U888" s="228"/>
      <c r="W888" s="228"/>
    </row>
    <row r="889" spans="1:23" x14ac:dyDescent="0.35">
      <c r="A889" s="228"/>
      <c r="C889" s="228"/>
      <c r="E889" s="228"/>
      <c r="G889" s="228"/>
      <c r="I889" s="228"/>
      <c r="K889" s="228"/>
      <c r="M889" s="228"/>
      <c r="O889" s="228"/>
      <c r="Q889" s="228"/>
      <c r="S889" s="228"/>
      <c r="U889" s="228"/>
      <c r="W889" s="228"/>
    </row>
    <row r="890" spans="1:23" x14ac:dyDescent="0.35">
      <c r="A890" s="228"/>
      <c r="C890" s="228"/>
      <c r="E890" s="228"/>
      <c r="G890" s="228"/>
      <c r="I890" s="228"/>
      <c r="K890" s="228"/>
      <c r="M890" s="228"/>
      <c r="O890" s="228"/>
      <c r="Q890" s="228"/>
      <c r="S890" s="228"/>
      <c r="U890" s="228"/>
      <c r="W890" s="228"/>
    </row>
    <row r="891" spans="1:23" x14ac:dyDescent="0.35">
      <c r="A891" s="228"/>
      <c r="C891" s="228"/>
      <c r="E891" s="228"/>
      <c r="G891" s="228"/>
      <c r="I891" s="228"/>
      <c r="K891" s="228"/>
      <c r="M891" s="228"/>
      <c r="O891" s="228"/>
      <c r="Q891" s="228"/>
      <c r="S891" s="228"/>
      <c r="U891" s="228"/>
      <c r="W891" s="228"/>
    </row>
    <row r="892" spans="1:23" x14ac:dyDescent="0.35">
      <c r="A892" s="228"/>
      <c r="C892" s="228"/>
      <c r="E892" s="228"/>
      <c r="G892" s="228"/>
      <c r="I892" s="228"/>
      <c r="K892" s="228"/>
      <c r="M892" s="228"/>
      <c r="O892" s="228"/>
      <c r="Q892" s="228"/>
      <c r="S892" s="228"/>
      <c r="U892" s="228"/>
      <c r="W892" s="228"/>
    </row>
    <row r="893" spans="1:23" x14ac:dyDescent="0.35">
      <c r="A893" s="228"/>
      <c r="C893" s="228"/>
      <c r="E893" s="228"/>
      <c r="G893" s="228"/>
      <c r="I893" s="228"/>
      <c r="K893" s="228"/>
      <c r="M893" s="228"/>
      <c r="O893" s="228"/>
      <c r="Q893" s="228"/>
      <c r="S893" s="228"/>
      <c r="U893" s="228"/>
      <c r="W893" s="228"/>
    </row>
    <row r="894" spans="1:23" x14ac:dyDescent="0.35">
      <c r="A894" s="228"/>
      <c r="C894" s="228"/>
      <c r="E894" s="228"/>
      <c r="G894" s="228"/>
      <c r="I894" s="228"/>
      <c r="K894" s="228"/>
      <c r="M894" s="228"/>
      <c r="O894" s="228"/>
      <c r="Q894" s="228"/>
      <c r="S894" s="228"/>
      <c r="U894" s="228"/>
      <c r="W894" s="228"/>
    </row>
    <row r="895" spans="1:23" x14ac:dyDescent="0.35">
      <c r="A895" s="228"/>
      <c r="C895" s="228"/>
      <c r="E895" s="228"/>
      <c r="G895" s="228"/>
      <c r="I895" s="228"/>
      <c r="K895" s="228"/>
      <c r="M895" s="228"/>
      <c r="O895" s="228"/>
      <c r="Q895" s="228"/>
      <c r="S895" s="228"/>
      <c r="U895" s="228"/>
      <c r="W895" s="228"/>
    </row>
    <row r="896" spans="1:23" x14ac:dyDescent="0.35">
      <c r="A896" s="228"/>
      <c r="C896" s="228"/>
      <c r="E896" s="228"/>
      <c r="G896" s="228"/>
      <c r="I896" s="228"/>
      <c r="K896" s="228"/>
      <c r="M896" s="228"/>
      <c r="O896" s="228"/>
      <c r="Q896" s="228"/>
      <c r="S896" s="228"/>
      <c r="U896" s="228"/>
      <c r="W896" s="228"/>
    </row>
    <row r="897" spans="1:23" x14ac:dyDescent="0.35">
      <c r="A897" s="228"/>
      <c r="C897" s="228"/>
      <c r="E897" s="228"/>
      <c r="G897" s="228"/>
      <c r="I897" s="228"/>
      <c r="K897" s="228"/>
      <c r="M897" s="228"/>
      <c r="O897" s="228"/>
      <c r="Q897" s="228"/>
      <c r="S897" s="228"/>
      <c r="U897" s="228"/>
      <c r="W897" s="228"/>
    </row>
    <row r="898" spans="1:23" x14ac:dyDescent="0.35">
      <c r="A898" s="228"/>
      <c r="C898" s="228"/>
      <c r="E898" s="228"/>
      <c r="G898" s="228"/>
      <c r="I898" s="228"/>
      <c r="K898" s="228"/>
      <c r="M898" s="228"/>
      <c r="O898" s="228"/>
      <c r="Q898" s="228"/>
      <c r="S898" s="228"/>
      <c r="U898" s="228"/>
      <c r="W898" s="228"/>
    </row>
    <row r="899" spans="1:23" x14ac:dyDescent="0.35">
      <c r="A899" s="228"/>
      <c r="C899" s="228"/>
      <c r="E899" s="228"/>
      <c r="G899" s="228"/>
      <c r="I899" s="228"/>
      <c r="K899" s="228"/>
      <c r="M899" s="228"/>
      <c r="O899" s="228"/>
      <c r="Q899" s="228"/>
      <c r="S899" s="228"/>
      <c r="U899" s="228"/>
      <c r="W899" s="228"/>
    </row>
    <row r="900" spans="1:23" x14ac:dyDescent="0.35">
      <c r="A900" s="228"/>
      <c r="C900" s="228"/>
      <c r="E900" s="228"/>
      <c r="G900" s="228"/>
      <c r="I900" s="228"/>
      <c r="K900" s="228"/>
      <c r="M900" s="228"/>
      <c r="O900" s="228"/>
      <c r="Q900" s="228"/>
      <c r="S900" s="228"/>
      <c r="U900" s="228"/>
      <c r="W900" s="228"/>
    </row>
    <row r="901" spans="1:23" x14ac:dyDescent="0.35">
      <c r="A901" s="228"/>
      <c r="C901" s="228"/>
      <c r="E901" s="228"/>
      <c r="G901" s="228"/>
      <c r="I901" s="228"/>
      <c r="K901" s="228"/>
      <c r="M901" s="228"/>
      <c r="O901" s="228"/>
      <c r="Q901" s="228"/>
      <c r="S901" s="228"/>
      <c r="U901" s="228"/>
      <c r="W901" s="228"/>
    </row>
    <row r="902" spans="1:23" x14ac:dyDescent="0.35">
      <c r="A902" s="228"/>
      <c r="C902" s="228"/>
      <c r="E902" s="228"/>
      <c r="G902" s="228"/>
      <c r="I902" s="228"/>
      <c r="K902" s="228"/>
      <c r="M902" s="228"/>
      <c r="O902" s="228"/>
      <c r="Q902" s="228"/>
      <c r="S902" s="228"/>
      <c r="U902" s="228"/>
      <c r="W902" s="228"/>
    </row>
    <row r="903" spans="1:23" x14ac:dyDescent="0.35">
      <c r="A903" s="228"/>
      <c r="C903" s="228"/>
      <c r="E903" s="228"/>
      <c r="G903" s="228"/>
      <c r="I903" s="228"/>
      <c r="K903" s="228"/>
      <c r="M903" s="228"/>
      <c r="O903" s="228"/>
      <c r="Q903" s="228"/>
      <c r="S903" s="228"/>
      <c r="U903" s="228"/>
      <c r="W903" s="228"/>
    </row>
    <row r="904" spans="1:23" x14ac:dyDescent="0.35">
      <c r="A904" s="228"/>
      <c r="C904" s="228"/>
      <c r="E904" s="228"/>
      <c r="G904" s="228"/>
      <c r="I904" s="228"/>
      <c r="K904" s="228"/>
      <c r="M904" s="228"/>
      <c r="O904" s="228"/>
      <c r="Q904" s="228"/>
      <c r="S904" s="228"/>
      <c r="U904" s="228"/>
      <c r="W904" s="228"/>
    </row>
    <row r="905" spans="1:23" x14ac:dyDescent="0.35">
      <c r="A905" s="228"/>
      <c r="C905" s="228"/>
      <c r="E905" s="228"/>
      <c r="G905" s="228"/>
      <c r="I905" s="228"/>
      <c r="K905" s="228"/>
      <c r="M905" s="228"/>
      <c r="O905" s="228"/>
      <c r="Q905" s="228"/>
      <c r="S905" s="228"/>
      <c r="U905" s="228"/>
      <c r="W905" s="228"/>
    </row>
    <row r="906" spans="1:23" x14ac:dyDescent="0.35">
      <c r="A906" s="228"/>
      <c r="C906" s="228"/>
      <c r="E906" s="228"/>
      <c r="G906" s="228"/>
      <c r="I906" s="228"/>
      <c r="K906" s="228"/>
      <c r="M906" s="228"/>
      <c r="O906" s="228"/>
      <c r="Q906" s="228"/>
      <c r="S906" s="228"/>
      <c r="U906" s="228"/>
      <c r="W906" s="228"/>
    </row>
    <row r="907" spans="1:23" x14ac:dyDescent="0.35">
      <c r="A907" s="228"/>
      <c r="C907" s="228"/>
      <c r="E907" s="228"/>
      <c r="G907" s="228"/>
      <c r="I907" s="228"/>
      <c r="K907" s="228"/>
      <c r="M907" s="228"/>
      <c r="O907" s="228"/>
      <c r="Q907" s="228"/>
      <c r="S907" s="228"/>
      <c r="U907" s="228"/>
      <c r="W907" s="228"/>
    </row>
    <row r="908" spans="1:23" x14ac:dyDescent="0.35">
      <c r="A908" s="228"/>
      <c r="C908" s="228"/>
      <c r="E908" s="228"/>
      <c r="G908" s="228"/>
      <c r="I908" s="228"/>
      <c r="K908" s="228"/>
      <c r="M908" s="228"/>
      <c r="O908" s="228"/>
      <c r="Q908" s="228"/>
      <c r="S908" s="228"/>
      <c r="U908" s="228"/>
      <c r="W908" s="228"/>
    </row>
    <row r="909" spans="1:23" x14ac:dyDescent="0.35">
      <c r="A909" s="228"/>
      <c r="C909" s="228"/>
      <c r="E909" s="228"/>
      <c r="G909" s="228"/>
      <c r="I909" s="228"/>
      <c r="K909" s="228"/>
      <c r="M909" s="228"/>
      <c r="O909" s="228"/>
      <c r="Q909" s="228"/>
      <c r="S909" s="228"/>
      <c r="U909" s="228"/>
      <c r="W909" s="228"/>
    </row>
    <row r="910" spans="1:23" x14ac:dyDescent="0.35">
      <c r="A910" s="228"/>
      <c r="C910" s="228"/>
      <c r="E910" s="228"/>
      <c r="G910" s="228"/>
      <c r="I910" s="228"/>
      <c r="K910" s="228"/>
      <c r="M910" s="228"/>
      <c r="O910" s="228"/>
      <c r="Q910" s="228"/>
      <c r="S910" s="228"/>
      <c r="U910" s="228"/>
      <c r="W910" s="228"/>
    </row>
    <row r="911" spans="1:23" x14ac:dyDescent="0.35">
      <c r="A911" s="228"/>
      <c r="C911" s="228"/>
      <c r="E911" s="228"/>
      <c r="G911" s="228"/>
      <c r="I911" s="228"/>
      <c r="K911" s="228"/>
      <c r="M911" s="228"/>
      <c r="O911" s="228"/>
      <c r="Q911" s="228"/>
      <c r="S911" s="228"/>
      <c r="U911" s="228"/>
      <c r="W911" s="228"/>
    </row>
    <row r="912" spans="1:23" x14ac:dyDescent="0.35">
      <c r="A912" s="228"/>
      <c r="C912" s="228"/>
      <c r="E912" s="228"/>
      <c r="G912" s="228"/>
      <c r="I912" s="228"/>
      <c r="K912" s="228"/>
      <c r="M912" s="228"/>
      <c r="O912" s="228"/>
      <c r="Q912" s="228"/>
      <c r="S912" s="228"/>
      <c r="U912" s="228"/>
      <c r="W912" s="228"/>
    </row>
    <row r="913" spans="1:23" x14ac:dyDescent="0.35">
      <c r="A913" s="228"/>
      <c r="C913" s="228"/>
      <c r="E913" s="228"/>
      <c r="G913" s="228"/>
      <c r="I913" s="228"/>
      <c r="K913" s="228"/>
      <c r="M913" s="228"/>
      <c r="O913" s="228"/>
      <c r="Q913" s="228"/>
      <c r="S913" s="228"/>
      <c r="U913" s="228"/>
      <c r="W913" s="228"/>
    </row>
    <row r="914" spans="1:23" x14ac:dyDescent="0.35">
      <c r="A914" s="228"/>
      <c r="C914" s="228"/>
      <c r="E914" s="228"/>
      <c r="G914" s="228"/>
      <c r="I914" s="228"/>
      <c r="K914" s="228"/>
      <c r="M914" s="228"/>
      <c r="O914" s="228"/>
      <c r="Q914" s="228"/>
      <c r="S914" s="228"/>
      <c r="U914" s="228"/>
      <c r="W914" s="228"/>
    </row>
    <row r="915" spans="1:23" x14ac:dyDescent="0.35">
      <c r="A915" s="228"/>
      <c r="C915" s="228"/>
      <c r="E915" s="228"/>
      <c r="G915" s="228"/>
      <c r="I915" s="228"/>
      <c r="K915" s="228"/>
      <c r="M915" s="228"/>
      <c r="O915" s="228"/>
      <c r="Q915" s="228"/>
      <c r="S915" s="228"/>
      <c r="U915" s="228"/>
      <c r="W915" s="228"/>
    </row>
    <row r="916" spans="1:23" x14ac:dyDescent="0.35">
      <c r="A916" s="228"/>
      <c r="C916" s="228"/>
      <c r="E916" s="228"/>
      <c r="G916" s="228"/>
      <c r="I916" s="228"/>
      <c r="K916" s="228"/>
      <c r="M916" s="228"/>
      <c r="O916" s="228"/>
      <c r="Q916" s="228"/>
      <c r="S916" s="228"/>
      <c r="U916" s="228"/>
      <c r="W916" s="228"/>
    </row>
    <row r="917" spans="1:23" x14ac:dyDescent="0.35">
      <c r="A917" s="228"/>
      <c r="C917" s="228"/>
      <c r="E917" s="228"/>
      <c r="G917" s="228"/>
      <c r="I917" s="228"/>
      <c r="K917" s="228"/>
      <c r="M917" s="228"/>
      <c r="O917" s="228"/>
      <c r="Q917" s="228"/>
      <c r="S917" s="228"/>
      <c r="U917" s="228"/>
      <c r="W917" s="228"/>
    </row>
    <row r="918" spans="1:23" x14ac:dyDescent="0.35">
      <c r="A918" s="228"/>
      <c r="C918" s="228"/>
      <c r="E918" s="228"/>
      <c r="G918" s="228"/>
      <c r="I918" s="228"/>
      <c r="K918" s="228"/>
      <c r="M918" s="228"/>
      <c r="O918" s="228"/>
      <c r="Q918" s="228"/>
      <c r="S918" s="228"/>
      <c r="U918" s="228"/>
      <c r="W918" s="228"/>
    </row>
    <row r="919" spans="1:23" x14ac:dyDescent="0.35">
      <c r="A919" s="228"/>
      <c r="C919" s="228"/>
      <c r="E919" s="228"/>
      <c r="G919" s="228"/>
      <c r="I919" s="228"/>
      <c r="K919" s="228"/>
      <c r="M919" s="228"/>
      <c r="O919" s="228"/>
      <c r="Q919" s="228"/>
      <c r="S919" s="228"/>
      <c r="U919" s="228"/>
      <c r="W919" s="228"/>
    </row>
    <row r="920" spans="1:23" x14ac:dyDescent="0.35">
      <c r="A920" s="228"/>
      <c r="C920" s="228"/>
      <c r="E920" s="228"/>
      <c r="G920" s="228"/>
      <c r="I920" s="228"/>
      <c r="K920" s="228"/>
      <c r="M920" s="228"/>
      <c r="O920" s="228"/>
      <c r="Q920" s="228"/>
      <c r="S920" s="228"/>
      <c r="U920" s="228"/>
      <c r="W920" s="228"/>
    </row>
    <row r="921" spans="1:23" x14ac:dyDescent="0.35">
      <c r="A921" s="228"/>
      <c r="C921" s="228"/>
      <c r="E921" s="228"/>
      <c r="G921" s="228"/>
      <c r="I921" s="228"/>
      <c r="K921" s="228"/>
      <c r="M921" s="228"/>
      <c r="O921" s="228"/>
      <c r="Q921" s="228"/>
      <c r="S921" s="228"/>
      <c r="U921" s="228"/>
      <c r="W921" s="228"/>
    </row>
    <row r="922" spans="1:23" x14ac:dyDescent="0.35">
      <c r="A922" s="228"/>
      <c r="C922" s="228"/>
      <c r="E922" s="228"/>
      <c r="G922" s="228"/>
      <c r="I922" s="228"/>
      <c r="K922" s="228"/>
      <c r="M922" s="228"/>
      <c r="O922" s="228"/>
      <c r="Q922" s="228"/>
      <c r="S922" s="228"/>
      <c r="U922" s="228"/>
      <c r="W922" s="228"/>
    </row>
    <row r="923" spans="1:23" x14ac:dyDescent="0.35">
      <c r="A923" s="228"/>
      <c r="C923" s="228"/>
      <c r="E923" s="228"/>
      <c r="G923" s="228"/>
      <c r="I923" s="228"/>
      <c r="K923" s="228"/>
      <c r="M923" s="228"/>
      <c r="O923" s="228"/>
      <c r="Q923" s="228"/>
      <c r="S923" s="228"/>
      <c r="U923" s="228"/>
      <c r="W923" s="228"/>
    </row>
    <row r="924" spans="1:23" x14ac:dyDescent="0.35">
      <c r="A924" s="228"/>
      <c r="C924" s="228"/>
      <c r="E924" s="228"/>
      <c r="G924" s="228"/>
      <c r="I924" s="228"/>
      <c r="K924" s="228"/>
      <c r="M924" s="228"/>
      <c r="O924" s="228"/>
      <c r="Q924" s="228"/>
      <c r="S924" s="228"/>
      <c r="U924" s="228"/>
      <c r="W924" s="228"/>
    </row>
    <row r="925" spans="1:23" x14ac:dyDescent="0.35">
      <c r="A925" s="228"/>
      <c r="C925" s="228"/>
      <c r="E925" s="228"/>
      <c r="G925" s="228"/>
      <c r="I925" s="228"/>
      <c r="K925" s="228"/>
      <c r="M925" s="228"/>
      <c r="O925" s="228"/>
      <c r="Q925" s="228"/>
      <c r="S925" s="228"/>
      <c r="U925" s="228"/>
      <c r="W925" s="228"/>
    </row>
    <row r="926" spans="1:23" x14ac:dyDescent="0.35">
      <c r="A926" s="228"/>
      <c r="C926" s="228"/>
      <c r="E926" s="228"/>
      <c r="G926" s="228"/>
      <c r="I926" s="228"/>
      <c r="K926" s="228"/>
      <c r="M926" s="228"/>
      <c r="O926" s="228"/>
      <c r="Q926" s="228"/>
      <c r="S926" s="228"/>
      <c r="U926" s="228"/>
      <c r="W926" s="228"/>
    </row>
    <row r="927" spans="1:23" x14ac:dyDescent="0.35">
      <c r="A927" s="228"/>
      <c r="C927" s="228"/>
      <c r="E927" s="228"/>
      <c r="G927" s="228"/>
      <c r="I927" s="228"/>
      <c r="K927" s="228"/>
      <c r="M927" s="228"/>
      <c r="O927" s="228"/>
      <c r="Q927" s="228"/>
      <c r="S927" s="228"/>
      <c r="U927" s="228"/>
      <c r="W927" s="228"/>
    </row>
    <row r="928" spans="1:23" x14ac:dyDescent="0.35">
      <c r="A928" s="228"/>
      <c r="C928" s="228"/>
      <c r="E928" s="228"/>
      <c r="G928" s="228"/>
      <c r="I928" s="228"/>
      <c r="K928" s="228"/>
      <c r="M928" s="228"/>
      <c r="O928" s="228"/>
      <c r="Q928" s="228"/>
      <c r="S928" s="228"/>
      <c r="U928" s="228"/>
      <c r="W928" s="228"/>
    </row>
    <row r="929" spans="1:23" x14ac:dyDescent="0.35">
      <c r="A929" s="228"/>
      <c r="C929" s="228"/>
      <c r="E929" s="228"/>
      <c r="G929" s="228"/>
      <c r="I929" s="228"/>
      <c r="K929" s="228"/>
      <c r="M929" s="228"/>
      <c r="O929" s="228"/>
      <c r="Q929" s="228"/>
      <c r="S929" s="228"/>
      <c r="U929" s="228"/>
      <c r="W929" s="228"/>
    </row>
    <row r="930" spans="1:23" x14ac:dyDescent="0.35">
      <c r="A930" s="228"/>
      <c r="C930" s="228"/>
      <c r="E930" s="228"/>
      <c r="G930" s="228"/>
      <c r="I930" s="228"/>
      <c r="K930" s="228"/>
      <c r="M930" s="228"/>
      <c r="O930" s="228"/>
      <c r="Q930" s="228"/>
      <c r="S930" s="228"/>
      <c r="U930" s="228"/>
      <c r="W930" s="228"/>
    </row>
    <row r="931" spans="1:23" x14ac:dyDescent="0.35">
      <c r="A931" s="228"/>
      <c r="C931" s="228"/>
      <c r="E931" s="228"/>
      <c r="G931" s="228"/>
      <c r="I931" s="228"/>
      <c r="K931" s="228"/>
      <c r="M931" s="228"/>
      <c r="O931" s="228"/>
      <c r="Q931" s="228"/>
      <c r="S931" s="228"/>
      <c r="U931" s="228"/>
      <c r="W931" s="228"/>
    </row>
    <row r="932" spans="1:23" x14ac:dyDescent="0.35">
      <c r="A932" s="228"/>
      <c r="C932" s="228"/>
      <c r="E932" s="228"/>
      <c r="G932" s="228"/>
      <c r="I932" s="228"/>
      <c r="K932" s="228"/>
      <c r="M932" s="228"/>
      <c r="O932" s="228"/>
      <c r="Q932" s="228"/>
      <c r="S932" s="228"/>
      <c r="U932" s="228"/>
      <c r="W932" s="228"/>
    </row>
    <row r="933" spans="1:23" x14ac:dyDescent="0.35">
      <c r="A933" s="228"/>
      <c r="C933" s="228"/>
      <c r="E933" s="228"/>
      <c r="G933" s="228"/>
      <c r="I933" s="228"/>
      <c r="K933" s="228"/>
      <c r="M933" s="228"/>
      <c r="O933" s="228"/>
      <c r="Q933" s="228"/>
      <c r="S933" s="228"/>
      <c r="U933" s="228"/>
      <c r="W933" s="228"/>
    </row>
    <row r="934" spans="1:23" x14ac:dyDescent="0.35">
      <c r="A934" s="228"/>
      <c r="C934" s="228"/>
      <c r="E934" s="228"/>
      <c r="G934" s="228"/>
      <c r="I934" s="228"/>
      <c r="K934" s="228"/>
      <c r="M934" s="228"/>
      <c r="O934" s="228"/>
      <c r="Q934" s="228"/>
      <c r="S934" s="228"/>
      <c r="U934" s="228"/>
      <c r="W934" s="228"/>
    </row>
    <row r="935" spans="1:23" x14ac:dyDescent="0.35">
      <c r="A935" s="228"/>
      <c r="C935" s="228"/>
      <c r="E935" s="228"/>
      <c r="G935" s="228"/>
      <c r="I935" s="228"/>
      <c r="K935" s="228"/>
      <c r="M935" s="228"/>
      <c r="O935" s="228"/>
      <c r="Q935" s="228"/>
      <c r="S935" s="228"/>
      <c r="U935" s="228"/>
      <c r="W935" s="228"/>
    </row>
    <row r="936" spans="1:23" x14ac:dyDescent="0.35">
      <c r="A936" s="228"/>
      <c r="C936" s="228"/>
      <c r="E936" s="228"/>
      <c r="G936" s="228"/>
      <c r="I936" s="228"/>
      <c r="K936" s="228"/>
      <c r="M936" s="228"/>
      <c r="O936" s="228"/>
      <c r="Q936" s="228"/>
      <c r="S936" s="228"/>
      <c r="U936" s="228"/>
      <c r="W936" s="228"/>
    </row>
    <row r="937" spans="1:23" x14ac:dyDescent="0.35">
      <c r="A937" s="228"/>
      <c r="C937" s="228"/>
      <c r="E937" s="228"/>
      <c r="G937" s="228"/>
      <c r="I937" s="228"/>
      <c r="K937" s="228"/>
      <c r="M937" s="228"/>
      <c r="O937" s="228"/>
      <c r="Q937" s="228"/>
      <c r="S937" s="228"/>
      <c r="U937" s="228"/>
      <c r="W937" s="228"/>
    </row>
    <row r="938" spans="1:23" x14ac:dyDescent="0.35">
      <c r="A938" s="228"/>
      <c r="C938" s="228"/>
      <c r="E938" s="228"/>
      <c r="G938" s="228"/>
      <c r="I938" s="228"/>
      <c r="K938" s="228"/>
      <c r="M938" s="228"/>
      <c r="O938" s="228"/>
      <c r="Q938" s="228"/>
      <c r="S938" s="228"/>
      <c r="U938" s="228"/>
      <c r="W938" s="228"/>
    </row>
    <row r="939" spans="1:23" x14ac:dyDescent="0.35">
      <c r="A939" s="228"/>
      <c r="C939" s="228"/>
      <c r="E939" s="228"/>
      <c r="G939" s="228"/>
      <c r="I939" s="228"/>
      <c r="K939" s="228"/>
      <c r="M939" s="228"/>
      <c r="O939" s="228"/>
      <c r="Q939" s="228"/>
      <c r="S939" s="228"/>
      <c r="U939" s="228"/>
      <c r="W939" s="228"/>
    </row>
    <row r="940" spans="1:23" x14ac:dyDescent="0.35">
      <c r="A940" s="228"/>
      <c r="C940" s="228"/>
      <c r="E940" s="228"/>
      <c r="G940" s="228"/>
      <c r="I940" s="228"/>
      <c r="K940" s="228"/>
      <c r="M940" s="228"/>
      <c r="O940" s="228"/>
      <c r="Q940" s="228"/>
      <c r="S940" s="228"/>
      <c r="U940" s="228"/>
      <c r="W940" s="228"/>
    </row>
    <row r="941" spans="1:23" x14ac:dyDescent="0.35">
      <c r="A941" s="228"/>
      <c r="C941" s="228"/>
      <c r="E941" s="228"/>
      <c r="G941" s="228"/>
      <c r="I941" s="228"/>
      <c r="K941" s="228"/>
      <c r="M941" s="228"/>
      <c r="O941" s="228"/>
      <c r="Q941" s="228"/>
      <c r="S941" s="228"/>
      <c r="U941" s="228"/>
      <c r="W941" s="228"/>
    </row>
    <row r="942" spans="1:23" x14ac:dyDescent="0.35">
      <c r="A942" s="228"/>
      <c r="C942" s="228"/>
      <c r="E942" s="228"/>
      <c r="G942" s="228"/>
      <c r="I942" s="228"/>
      <c r="K942" s="228"/>
      <c r="M942" s="228"/>
      <c r="O942" s="228"/>
      <c r="Q942" s="228"/>
      <c r="S942" s="228"/>
      <c r="U942" s="228"/>
      <c r="W942" s="228"/>
    </row>
    <row r="943" spans="1:23" x14ac:dyDescent="0.35">
      <c r="A943" s="228"/>
      <c r="C943" s="228"/>
      <c r="E943" s="228"/>
      <c r="G943" s="228"/>
      <c r="I943" s="228"/>
      <c r="K943" s="228"/>
      <c r="M943" s="228"/>
      <c r="O943" s="228"/>
      <c r="Q943" s="228"/>
      <c r="S943" s="228"/>
      <c r="U943" s="228"/>
      <c r="W943" s="228"/>
    </row>
    <row r="944" spans="1:23" x14ac:dyDescent="0.35">
      <c r="A944" s="228"/>
      <c r="C944" s="228"/>
      <c r="E944" s="228"/>
      <c r="G944" s="228"/>
      <c r="I944" s="228"/>
      <c r="K944" s="228"/>
      <c r="M944" s="228"/>
      <c r="O944" s="228"/>
      <c r="Q944" s="228"/>
      <c r="S944" s="228"/>
      <c r="U944" s="228"/>
      <c r="W944" s="228"/>
    </row>
    <row r="945" spans="1:23" x14ac:dyDescent="0.35">
      <c r="A945" s="228"/>
      <c r="C945" s="228"/>
      <c r="E945" s="228"/>
      <c r="G945" s="228"/>
      <c r="I945" s="228"/>
      <c r="K945" s="228"/>
      <c r="M945" s="228"/>
      <c r="O945" s="228"/>
      <c r="Q945" s="228"/>
      <c r="S945" s="228"/>
      <c r="U945" s="228"/>
      <c r="W945" s="228"/>
    </row>
    <row r="946" spans="1:23" x14ac:dyDescent="0.35">
      <c r="A946" s="228"/>
      <c r="C946" s="228"/>
      <c r="E946" s="228"/>
      <c r="G946" s="228"/>
      <c r="I946" s="228"/>
      <c r="K946" s="228"/>
      <c r="M946" s="228"/>
      <c r="O946" s="228"/>
      <c r="Q946" s="228"/>
      <c r="S946" s="228"/>
      <c r="U946" s="228"/>
      <c r="W946" s="228"/>
    </row>
    <row r="947" spans="1:23" x14ac:dyDescent="0.35">
      <c r="A947" s="228"/>
      <c r="C947" s="228"/>
      <c r="E947" s="228"/>
      <c r="G947" s="228"/>
      <c r="I947" s="228"/>
      <c r="K947" s="228"/>
      <c r="M947" s="228"/>
      <c r="O947" s="228"/>
      <c r="Q947" s="228"/>
      <c r="S947" s="228"/>
      <c r="U947" s="228"/>
      <c r="W947" s="228"/>
    </row>
    <row r="948" spans="1:23" x14ac:dyDescent="0.35">
      <c r="A948" s="228"/>
      <c r="C948" s="228"/>
      <c r="E948" s="228"/>
      <c r="G948" s="228"/>
      <c r="I948" s="228"/>
      <c r="K948" s="228"/>
      <c r="M948" s="228"/>
      <c r="O948" s="228"/>
      <c r="Q948" s="228"/>
      <c r="S948" s="228"/>
      <c r="U948" s="228"/>
      <c r="W948" s="228"/>
    </row>
    <row r="949" spans="1:23" x14ac:dyDescent="0.35">
      <c r="A949" s="228"/>
      <c r="C949" s="228"/>
      <c r="E949" s="228"/>
      <c r="G949" s="228"/>
      <c r="I949" s="228"/>
      <c r="K949" s="228"/>
      <c r="M949" s="228"/>
      <c r="O949" s="228"/>
      <c r="Q949" s="228"/>
      <c r="S949" s="228"/>
      <c r="U949" s="228"/>
      <c r="W949" s="228"/>
    </row>
    <row r="950" spans="1:23" x14ac:dyDescent="0.35">
      <c r="A950" s="228"/>
      <c r="C950" s="228"/>
      <c r="E950" s="228"/>
      <c r="G950" s="228"/>
      <c r="I950" s="228"/>
      <c r="K950" s="228"/>
      <c r="M950" s="228"/>
      <c r="O950" s="228"/>
      <c r="Q950" s="228"/>
      <c r="S950" s="228"/>
      <c r="U950" s="228"/>
      <c r="W950" s="228"/>
    </row>
    <row r="951" spans="1:23" x14ac:dyDescent="0.35">
      <c r="A951" s="228"/>
      <c r="C951" s="228"/>
      <c r="E951" s="228"/>
      <c r="G951" s="228"/>
      <c r="I951" s="228"/>
      <c r="K951" s="228"/>
      <c r="M951" s="228"/>
      <c r="O951" s="228"/>
      <c r="Q951" s="228"/>
      <c r="S951" s="228"/>
      <c r="U951" s="228"/>
      <c r="W951" s="228"/>
    </row>
    <row r="952" spans="1:23" x14ac:dyDescent="0.35">
      <c r="A952" s="228"/>
      <c r="C952" s="228"/>
      <c r="E952" s="228"/>
      <c r="G952" s="228"/>
      <c r="I952" s="228"/>
      <c r="K952" s="228"/>
      <c r="M952" s="228"/>
      <c r="O952" s="228"/>
      <c r="Q952" s="228"/>
      <c r="S952" s="228"/>
      <c r="U952" s="228"/>
      <c r="W952" s="228"/>
    </row>
    <row r="953" spans="1:23" x14ac:dyDescent="0.35">
      <c r="A953" s="228"/>
      <c r="C953" s="228"/>
      <c r="E953" s="228"/>
      <c r="G953" s="228"/>
      <c r="I953" s="228"/>
      <c r="K953" s="228"/>
      <c r="M953" s="228"/>
      <c r="O953" s="228"/>
      <c r="Q953" s="228"/>
      <c r="S953" s="228"/>
      <c r="U953" s="228"/>
      <c r="W953" s="228"/>
    </row>
    <row r="954" spans="1:23" x14ac:dyDescent="0.35">
      <c r="A954" s="228"/>
      <c r="C954" s="228"/>
      <c r="E954" s="228"/>
      <c r="G954" s="228"/>
      <c r="I954" s="228"/>
      <c r="K954" s="228"/>
      <c r="M954" s="228"/>
      <c r="O954" s="228"/>
      <c r="Q954" s="228"/>
      <c r="S954" s="228"/>
      <c r="U954" s="228"/>
      <c r="W954" s="228"/>
    </row>
    <row r="955" spans="1:23" x14ac:dyDescent="0.35">
      <c r="A955" s="228"/>
      <c r="C955" s="228"/>
      <c r="E955" s="228"/>
      <c r="G955" s="228"/>
      <c r="I955" s="228"/>
      <c r="K955" s="228"/>
      <c r="M955" s="228"/>
      <c r="O955" s="228"/>
      <c r="Q955" s="228"/>
      <c r="S955" s="228"/>
      <c r="U955" s="228"/>
      <c r="W955" s="228"/>
    </row>
    <row r="956" spans="1:23" x14ac:dyDescent="0.35">
      <c r="A956" s="228"/>
      <c r="C956" s="228"/>
      <c r="E956" s="228"/>
      <c r="G956" s="228"/>
      <c r="I956" s="228"/>
      <c r="K956" s="228"/>
      <c r="M956" s="228"/>
      <c r="O956" s="228"/>
      <c r="Q956" s="228"/>
      <c r="S956" s="228"/>
      <c r="U956" s="228"/>
      <c r="W956" s="228"/>
    </row>
    <row r="957" spans="1:23" x14ac:dyDescent="0.35">
      <c r="A957" s="228"/>
      <c r="C957" s="228"/>
      <c r="E957" s="228"/>
      <c r="G957" s="228"/>
      <c r="I957" s="228"/>
      <c r="K957" s="228"/>
      <c r="M957" s="228"/>
      <c r="O957" s="228"/>
      <c r="Q957" s="228"/>
      <c r="S957" s="228"/>
      <c r="U957" s="228"/>
      <c r="W957" s="228"/>
    </row>
    <row r="958" spans="1:23" x14ac:dyDescent="0.35">
      <c r="A958" s="228"/>
      <c r="C958" s="228"/>
      <c r="E958" s="228"/>
      <c r="G958" s="228"/>
      <c r="I958" s="228"/>
      <c r="K958" s="228"/>
      <c r="M958" s="228"/>
      <c r="O958" s="228"/>
      <c r="Q958" s="228"/>
      <c r="S958" s="228"/>
      <c r="U958" s="228"/>
      <c r="W958" s="228"/>
    </row>
    <row r="959" spans="1:23" x14ac:dyDescent="0.35">
      <c r="A959" s="228"/>
      <c r="C959" s="228"/>
      <c r="E959" s="228"/>
      <c r="G959" s="228"/>
      <c r="I959" s="228"/>
      <c r="K959" s="228"/>
      <c r="M959" s="228"/>
      <c r="O959" s="228"/>
      <c r="Q959" s="228"/>
      <c r="S959" s="228"/>
      <c r="U959" s="228"/>
      <c r="W959" s="228"/>
    </row>
    <row r="960" spans="1:23" x14ac:dyDescent="0.35">
      <c r="A960" s="228"/>
      <c r="C960" s="228"/>
      <c r="E960" s="228"/>
      <c r="G960" s="228"/>
      <c r="I960" s="228"/>
      <c r="K960" s="228"/>
      <c r="M960" s="228"/>
      <c r="O960" s="228"/>
      <c r="Q960" s="228"/>
      <c r="S960" s="228"/>
      <c r="U960" s="228"/>
      <c r="W960" s="228"/>
    </row>
    <row r="961" spans="1:23" x14ac:dyDescent="0.35">
      <c r="A961" s="228"/>
      <c r="C961" s="228"/>
      <c r="E961" s="228"/>
      <c r="G961" s="228"/>
      <c r="I961" s="228"/>
      <c r="K961" s="228"/>
      <c r="M961" s="228"/>
      <c r="O961" s="228"/>
      <c r="Q961" s="228"/>
      <c r="S961" s="228"/>
      <c r="U961" s="228"/>
      <c r="W961" s="228"/>
    </row>
    <row r="962" spans="1:23" x14ac:dyDescent="0.35">
      <c r="A962" s="228"/>
      <c r="C962" s="228"/>
      <c r="E962" s="228"/>
      <c r="G962" s="228"/>
      <c r="I962" s="228"/>
      <c r="K962" s="228"/>
      <c r="M962" s="228"/>
      <c r="O962" s="228"/>
      <c r="Q962" s="228"/>
      <c r="S962" s="228"/>
      <c r="U962" s="228"/>
      <c r="W962" s="228"/>
    </row>
    <row r="963" spans="1:23" x14ac:dyDescent="0.35">
      <c r="A963" s="228"/>
      <c r="C963" s="228"/>
      <c r="E963" s="228"/>
      <c r="G963" s="228"/>
      <c r="I963" s="228"/>
      <c r="K963" s="228"/>
      <c r="M963" s="228"/>
      <c r="O963" s="228"/>
      <c r="Q963" s="228"/>
      <c r="S963" s="228"/>
      <c r="U963" s="228"/>
      <c r="W963" s="228"/>
    </row>
    <row r="964" spans="1:23" x14ac:dyDescent="0.35">
      <c r="A964" s="228"/>
      <c r="C964" s="228"/>
      <c r="E964" s="228"/>
      <c r="G964" s="228"/>
      <c r="I964" s="228"/>
      <c r="K964" s="228"/>
      <c r="M964" s="228"/>
      <c r="O964" s="228"/>
      <c r="Q964" s="228"/>
      <c r="S964" s="228"/>
      <c r="U964" s="228"/>
      <c r="W964" s="228"/>
    </row>
    <row r="965" spans="1:23" x14ac:dyDescent="0.35">
      <c r="A965" s="228"/>
      <c r="C965" s="228"/>
      <c r="E965" s="228"/>
      <c r="G965" s="228"/>
      <c r="I965" s="228"/>
      <c r="K965" s="228"/>
      <c r="M965" s="228"/>
      <c r="O965" s="228"/>
      <c r="Q965" s="228"/>
      <c r="S965" s="228"/>
      <c r="U965" s="228"/>
      <c r="W965" s="228"/>
    </row>
    <row r="966" spans="1:23" x14ac:dyDescent="0.35">
      <c r="A966" s="228"/>
      <c r="C966" s="228"/>
      <c r="E966" s="228"/>
      <c r="G966" s="228"/>
      <c r="I966" s="228"/>
      <c r="K966" s="228"/>
      <c r="M966" s="228"/>
      <c r="O966" s="228"/>
      <c r="Q966" s="228"/>
      <c r="S966" s="228"/>
      <c r="U966" s="228"/>
      <c r="W966" s="228"/>
    </row>
    <row r="967" spans="1:23" x14ac:dyDescent="0.35">
      <c r="A967" s="228"/>
      <c r="C967" s="228"/>
      <c r="E967" s="228"/>
      <c r="G967" s="228"/>
      <c r="I967" s="228"/>
      <c r="K967" s="228"/>
      <c r="M967" s="228"/>
      <c r="O967" s="228"/>
      <c r="Q967" s="228"/>
      <c r="S967" s="228"/>
      <c r="U967" s="228"/>
      <c r="W967" s="228"/>
    </row>
    <row r="968" spans="1:23" x14ac:dyDescent="0.35">
      <c r="A968" s="228"/>
      <c r="C968" s="228"/>
      <c r="E968" s="228"/>
      <c r="G968" s="228"/>
      <c r="I968" s="228"/>
      <c r="K968" s="228"/>
      <c r="M968" s="228"/>
      <c r="O968" s="228"/>
      <c r="Q968" s="228"/>
      <c r="S968" s="228"/>
      <c r="U968" s="228"/>
      <c r="W968" s="228"/>
    </row>
    <row r="969" spans="1:23" x14ac:dyDescent="0.35">
      <c r="A969" s="228"/>
      <c r="C969" s="228"/>
      <c r="E969" s="228"/>
      <c r="G969" s="228"/>
      <c r="I969" s="228"/>
      <c r="K969" s="228"/>
      <c r="M969" s="228"/>
      <c r="O969" s="228"/>
      <c r="Q969" s="228"/>
      <c r="S969" s="228"/>
      <c r="U969" s="228"/>
      <c r="W969" s="228"/>
    </row>
    <row r="970" spans="1:23" x14ac:dyDescent="0.35">
      <c r="A970" s="228"/>
      <c r="C970" s="228"/>
      <c r="E970" s="228"/>
      <c r="G970" s="228"/>
      <c r="I970" s="228"/>
      <c r="K970" s="228"/>
      <c r="M970" s="228"/>
      <c r="O970" s="228"/>
      <c r="Q970" s="228"/>
      <c r="S970" s="228"/>
      <c r="U970" s="228"/>
      <c r="W970" s="228"/>
    </row>
    <row r="971" spans="1:23" x14ac:dyDescent="0.35">
      <c r="A971" s="228"/>
      <c r="C971" s="228"/>
      <c r="E971" s="228"/>
      <c r="G971" s="228"/>
      <c r="I971" s="228"/>
      <c r="K971" s="228"/>
      <c r="M971" s="228"/>
      <c r="O971" s="228"/>
      <c r="Q971" s="228"/>
      <c r="S971" s="228"/>
      <c r="U971" s="228"/>
      <c r="W971" s="228"/>
    </row>
    <row r="972" spans="1:23" x14ac:dyDescent="0.35">
      <c r="A972" s="228"/>
      <c r="C972" s="228"/>
      <c r="E972" s="228"/>
      <c r="G972" s="228"/>
      <c r="I972" s="228"/>
      <c r="K972" s="228"/>
      <c r="M972" s="228"/>
      <c r="O972" s="228"/>
      <c r="Q972" s="228"/>
      <c r="S972" s="228"/>
      <c r="U972" s="228"/>
      <c r="W972" s="228"/>
    </row>
    <row r="973" spans="1:23" x14ac:dyDescent="0.35">
      <c r="A973" s="228"/>
      <c r="C973" s="228"/>
      <c r="E973" s="228"/>
      <c r="G973" s="228"/>
      <c r="I973" s="228"/>
      <c r="K973" s="228"/>
      <c r="M973" s="228"/>
      <c r="O973" s="228"/>
      <c r="Q973" s="228"/>
      <c r="S973" s="228"/>
      <c r="U973" s="228"/>
      <c r="W973" s="228"/>
    </row>
    <row r="974" spans="1:23" x14ac:dyDescent="0.35">
      <c r="A974" s="228"/>
      <c r="C974" s="228"/>
      <c r="E974" s="228"/>
      <c r="G974" s="228"/>
      <c r="I974" s="228"/>
      <c r="K974" s="228"/>
      <c r="M974" s="228"/>
      <c r="O974" s="228"/>
      <c r="Q974" s="228"/>
      <c r="S974" s="228"/>
      <c r="U974" s="228"/>
      <c r="W974" s="228"/>
    </row>
    <row r="975" spans="1:23" x14ac:dyDescent="0.35">
      <c r="A975" s="228"/>
      <c r="C975" s="228"/>
      <c r="E975" s="228"/>
      <c r="G975" s="228"/>
      <c r="I975" s="228"/>
      <c r="K975" s="228"/>
      <c r="M975" s="228"/>
      <c r="O975" s="228"/>
      <c r="Q975" s="228"/>
      <c r="S975" s="228"/>
      <c r="U975" s="228"/>
      <c r="W975" s="228"/>
    </row>
    <row r="976" spans="1:23" x14ac:dyDescent="0.35">
      <c r="A976" s="228"/>
      <c r="C976" s="228"/>
      <c r="E976" s="228"/>
      <c r="G976" s="228"/>
      <c r="I976" s="228"/>
      <c r="K976" s="228"/>
      <c r="M976" s="228"/>
      <c r="O976" s="228"/>
      <c r="Q976" s="228"/>
      <c r="S976" s="228"/>
      <c r="U976" s="228"/>
      <c r="W976" s="228"/>
    </row>
    <row r="977" spans="1:23" x14ac:dyDescent="0.35">
      <c r="A977" s="228"/>
      <c r="C977" s="228"/>
      <c r="E977" s="228"/>
      <c r="G977" s="228"/>
      <c r="I977" s="228"/>
      <c r="K977" s="228"/>
      <c r="M977" s="228"/>
      <c r="O977" s="228"/>
      <c r="Q977" s="228"/>
      <c r="S977" s="228"/>
      <c r="U977" s="228"/>
      <c r="W977" s="228"/>
    </row>
    <row r="978" spans="1:23" x14ac:dyDescent="0.35">
      <c r="A978" s="228"/>
      <c r="C978" s="228"/>
      <c r="E978" s="228"/>
      <c r="G978" s="228"/>
      <c r="I978" s="228"/>
      <c r="K978" s="228"/>
      <c r="M978" s="228"/>
      <c r="O978" s="228"/>
      <c r="Q978" s="228"/>
      <c r="S978" s="228"/>
      <c r="U978" s="228"/>
      <c r="W978" s="228"/>
    </row>
    <row r="979" spans="1:23" x14ac:dyDescent="0.35">
      <c r="A979" s="228"/>
      <c r="C979" s="228"/>
      <c r="E979" s="228"/>
      <c r="G979" s="228"/>
      <c r="I979" s="228"/>
      <c r="K979" s="228"/>
      <c r="M979" s="228"/>
      <c r="O979" s="228"/>
      <c r="Q979" s="228"/>
      <c r="S979" s="228"/>
      <c r="U979" s="228"/>
      <c r="W979" s="228"/>
    </row>
    <row r="980" spans="1:23" x14ac:dyDescent="0.35">
      <c r="A980" s="228"/>
      <c r="C980" s="228"/>
      <c r="E980" s="228"/>
      <c r="G980" s="228"/>
      <c r="I980" s="228"/>
      <c r="K980" s="228"/>
      <c r="M980" s="228"/>
      <c r="O980" s="228"/>
      <c r="Q980" s="228"/>
      <c r="S980" s="228"/>
      <c r="U980" s="228"/>
      <c r="W980" s="228"/>
    </row>
    <row r="981" spans="1:23" x14ac:dyDescent="0.35">
      <c r="A981" s="228"/>
      <c r="C981" s="228"/>
      <c r="E981" s="228"/>
      <c r="G981" s="228"/>
      <c r="I981" s="228"/>
      <c r="K981" s="228"/>
      <c r="M981" s="228"/>
      <c r="O981" s="228"/>
      <c r="Q981" s="228"/>
      <c r="S981" s="228"/>
      <c r="U981" s="228"/>
      <c r="W981" s="228"/>
    </row>
    <row r="982" spans="1:23" x14ac:dyDescent="0.35">
      <c r="A982" s="228"/>
      <c r="C982" s="228"/>
      <c r="E982" s="228"/>
      <c r="G982" s="228"/>
      <c r="I982" s="228"/>
      <c r="K982" s="228"/>
      <c r="M982" s="228"/>
      <c r="O982" s="228"/>
      <c r="Q982" s="228"/>
      <c r="S982" s="228"/>
      <c r="U982" s="228"/>
      <c r="W982" s="228"/>
    </row>
    <row r="983" spans="1:23" x14ac:dyDescent="0.35">
      <c r="A983" s="228"/>
      <c r="C983" s="228"/>
      <c r="E983" s="228"/>
      <c r="G983" s="228"/>
      <c r="I983" s="228"/>
      <c r="K983" s="228"/>
      <c r="M983" s="228"/>
      <c r="O983" s="228"/>
      <c r="Q983" s="228"/>
      <c r="S983" s="228"/>
      <c r="U983" s="228"/>
      <c r="W983" s="228"/>
    </row>
    <row r="984" spans="1:23" x14ac:dyDescent="0.35">
      <c r="A984" s="228"/>
      <c r="C984" s="228"/>
      <c r="E984" s="228"/>
      <c r="G984" s="228"/>
      <c r="I984" s="228"/>
      <c r="K984" s="228"/>
      <c r="M984" s="228"/>
      <c r="O984" s="228"/>
      <c r="Q984" s="228"/>
      <c r="S984" s="228"/>
      <c r="U984" s="228"/>
      <c r="W984" s="228"/>
    </row>
    <row r="985" spans="1:23" x14ac:dyDescent="0.35">
      <c r="A985" s="228"/>
      <c r="C985" s="228"/>
      <c r="E985" s="228"/>
      <c r="G985" s="228"/>
      <c r="I985" s="228"/>
      <c r="K985" s="228"/>
      <c r="M985" s="228"/>
      <c r="O985" s="228"/>
      <c r="Q985" s="228"/>
      <c r="S985" s="228"/>
      <c r="U985" s="228"/>
      <c r="W985" s="228"/>
    </row>
    <row r="986" spans="1:23" x14ac:dyDescent="0.35">
      <c r="A986" s="228"/>
      <c r="C986" s="228"/>
      <c r="E986" s="228"/>
      <c r="G986" s="228"/>
      <c r="I986" s="228"/>
      <c r="K986" s="228"/>
      <c r="M986" s="228"/>
      <c r="O986" s="228"/>
      <c r="Q986" s="228"/>
      <c r="S986" s="228"/>
      <c r="U986" s="228"/>
      <c r="W986" s="228"/>
    </row>
    <row r="987" spans="1:23" x14ac:dyDescent="0.35">
      <c r="A987" s="228"/>
      <c r="C987" s="228"/>
      <c r="E987" s="228"/>
      <c r="G987" s="228"/>
      <c r="I987" s="228"/>
      <c r="K987" s="228"/>
      <c r="M987" s="228"/>
      <c r="O987" s="228"/>
      <c r="Q987" s="228"/>
      <c r="S987" s="228"/>
      <c r="U987" s="228"/>
      <c r="W987" s="228"/>
    </row>
    <row r="988" spans="1:23" x14ac:dyDescent="0.35">
      <c r="A988" s="228"/>
      <c r="C988" s="228"/>
      <c r="E988" s="228"/>
      <c r="G988" s="228"/>
      <c r="I988" s="228"/>
      <c r="K988" s="228"/>
      <c r="M988" s="228"/>
      <c r="O988" s="228"/>
      <c r="Q988" s="228"/>
      <c r="S988" s="228"/>
      <c r="U988" s="228"/>
      <c r="W988" s="228"/>
    </row>
    <row r="989" spans="1:23" x14ac:dyDescent="0.35">
      <c r="A989" s="228"/>
      <c r="C989" s="228"/>
      <c r="E989" s="228"/>
      <c r="G989" s="228"/>
      <c r="I989" s="228"/>
      <c r="K989" s="228"/>
      <c r="M989" s="228"/>
      <c r="O989" s="228"/>
      <c r="Q989" s="228"/>
      <c r="S989" s="228"/>
      <c r="U989" s="228"/>
      <c r="W989" s="228"/>
    </row>
    <row r="990" spans="1:23" x14ac:dyDescent="0.35">
      <c r="A990" s="228"/>
      <c r="C990" s="228"/>
      <c r="E990" s="228"/>
      <c r="G990" s="228"/>
      <c r="I990" s="228"/>
      <c r="K990" s="228"/>
      <c r="M990" s="228"/>
      <c r="O990" s="228"/>
      <c r="Q990" s="228"/>
      <c r="S990" s="228"/>
      <c r="U990" s="228"/>
      <c r="W990" s="228"/>
    </row>
    <row r="991" spans="1:23" x14ac:dyDescent="0.35">
      <c r="A991" s="228"/>
      <c r="C991" s="228"/>
      <c r="E991" s="228"/>
      <c r="G991" s="228"/>
      <c r="I991" s="228"/>
      <c r="K991" s="228"/>
      <c r="M991" s="228"/>
      <c r="O991" s="228"/>
      <c r="Q991" s="228"/>
      <c r="S991" s="228"/>
      <c r="U991" s="228"/>
      <c r="W991" s="228"/>
    </row>
    <row r="992" spans="1:23" x14ac:dyDescent="0.35">
      <c r="A992" s="228"/>
      <c r="C992" s="228"/>
      <c r="E992" s="228"/>
      <c r="G992" s="228"/>
      <c r="I992" s="228"/>
      <c r="K992" s="228"/>
      <c r="M992" s="228"/>
      <c r="O992" s="228"/>
      <c r="Q992" s="228"/>
      <c r="S992" s="228"/>
      <c r="U992" s="228"/>
      <c r="W992" s="228"/>
    </row>
    <row r="993" spans="1:23" x14ac:dyDescent="0.35">
      <c r="A993" s="228"/>
      <c r="C993" s="228"/>
      <c r="E993" s="228"/>
      <c r="G993" s="228"/>
      <c r="I993" s="228"/>
      <c r="K993" s="228"/>
      <c r="M993" s="228"/>
      <c r="O993" s="228"/>
      <c r="Q993" s="228"/>
      <c r="S993" s="228"/>
      <c r="U993" s="228"/>
      <c r="W993" s="228"/>
    </row>
    <row r="994" spans="1:23" x14ac:dyDescent="0.35">
      <c r="A994" s="228"/>
      <c r="C994" s="228"/>
      <c r="E994" s="228"/>
      <c r="G994" s="228"/>
      <c r="I994" s="228"/>
      <c r="K994" s="228"/>
      <c r="M994" s="228"/>
      <c r="O994" s="228"/>
      <c r="Q994" s="228"/>
      <c r="S994" s="228"/>
      <c r="U994" s="228"/>
      <c r="W994" s="228"/>
    </row>
    <row r="995" spans="1:23" x14ac:dyDescent="0.35">
      <c r="A995" s="228"/>
      <c r="C995" s="228"/>
      <c r="E995" s="228"/>
      <c r="G995" s="228"/>
      <c r="I995" s="228"/>
      <c r="K995" s="228"/>
      <c r="M995" s="228"/>
      <c r="O995" s="228"/>
      <c r="Q995" s="228"/>
      <c r="S995" s="228"/>
      <c r="U995" s="228"/>
      <c r="W995" s="228"/>
    </row>
    <row r="996" spans="1:23" x14ac:dyDescent="0.35">
      <c r="A996" s="228"/>
      <c r="C996" s="228"/>
      <c r="E996" s="228"/>
      <c r="G996" s="228"/>
      <c r="I996" s="228"/>
      <c r="K996" s="228"/>
      <c r="M996" s="228"/>
      <c r="O996" s="228"/>
      <c r="Q996" s="228"/>
      <c r="S996" s="228"/>
      <c r="U996" s="228"/>
      <c r="W996" s="228"/>
    </row>
    <row r="997" spans="1:23" x14ac:dyDescent="0.35">
      <c r="A997" s="228"/>
      <c r="C997" s="228"/>
      <c r="E997" s="228"/>
      <c r="G997" s="228"/>
      <c r="I997" s="228"/>
      <c r="K997" s="228"/>
      <c r="M997" s="228"/>
      <c r="O997" s="228"/>
      <c r="Q997" s="228"/>
      <c r="S997" s="228"/>
      <c r="U997" s="228"/>
      <c r="W997" s="228"/>
    </row>
    <row r="998" spans="1:23" x14ac:dyDescent="0.35">
      <c r="A998" s="228"/>
      <c r="C998" s="228"/>
      <c r="E998" s="228"/>
      <c r="G998" s="228"/>
      <c r="I998" s="228"/>
      <c r="K998" s="228"/>
      <c r="M998" s="228"/>
      <c r="O998" s="228"/>
      <c r="Q998" s="228"/>
      <c r="S998" s="228"/>
      <c r="U998" s="228"/>
      <c r="W998" s="228"/>
    </row>
    <row r="999" spans="1:23" x14ac:dyDescent="0.35">
      <c r="A999" s="228"/>
      <c r="C999" s="228"/>
      <c r="E999" s="228"/>
      <c r="G999" s="228"/>
      <c r="I999" s="228"/>
      <c r="K999" s="228"/>
      <c r="M999" s="228"/>
      <c r="O999" s="228"/>
      <c r="Q999" s="228"/>
      <c r="S999" s="228"/>
      <c r="U999" s="228"/>
      <c r="W999" s="228"/>
    </row>
    <row r="1000" spans="1:23" x14ac:dyDescent="0.35">
      <c r="A1000" s="228"/>
      <c r="C1000" s="228"/>
      <c r="E1000" s="228"/>
      <c r="G1000" s="228"/>
      <c r="I1000" s="228"/>
      <c r="K1000" s="228"/>
      <c r="M1000" s="228"/>
      <c r="O1000" s="228"/>
      <c r="Q1000" s="228"/>
      <c r="S1000" s="228"/>
      <c r="U1000" s="228"/>
      <c r="W1000" s="228"/>
    </row>
    <row r="1001" spans="1:23" x14ac:dyDescent="0.35">
      <c r="A1001" s="228"/>
      <c r="C1001" s="228"/>
      <c r="E1001" s="228"/>
      <c r="G1001" s="228"/>
      <c r="I1001" s="228"/>
      <c r="K1001" s="228"/>
      <c r="M1001" s="228"/>
      <c r="O1001" s="228"/>
      <c r="Q1001" s="228"/>
      <c r="S1001" s="228"/>
      <c r="U1001" s="228"/>
      <c r="W1001" s="228"/>
    </row>
    <row r="1002" spans="1:23" x14ac:dyDescent="0.35">
      <c r="A1002" s="228"/>
      <c r="C1002" s="228"/>
      <c r="E1002" s="228"/>
      <c r="G1002" s="228"/>
      <c r="I1002" s="228"/>
      <c r="K1002" s="228"/>
      <c r="M1002" s="228"/>
      <c r="O1002" s="228"/>
      <c r="Q1002" s="228"/>
      <c r="S1002" s="228"/>
      <c r="U1002" s="228"/>
      <c r="W1002" s="228"/>
    </row>
    <row r="1003" spans="1:23" x14ac:dyDescent="0.35">
      <c r="A1003" s="228"/>
      <c r="C1003" s="228"/>
      <c r="E1003" s="228"/>
      <c r="G1003" s="228"/>
      <c r="I1003" s="228"/>
      <c r="K1003" s="228"/>
      <c r="M1003" s="228"/>
      <c r="O1003" s="228"/>
      <c r="Q1003" s="228"/>
      <c r="S1003" s="228"/>
      <c r="U1003" s="228"/>
      <c r="W1003" s="228"/>
    </row>
    <row r="1004" spans="1:23" x14ac:dyDescent="0.35">
      <c r="A1004" s="228"/>
      <c r="C1004" s="228"/>
      <c r="E1004" s="228"/>
      <c r="G1004" s="228"/>
      <c r="I1004" s="228"/>
      <c r="K1004" s="228"/>
      <c r="M1004" s="228"/>
      <c r="O1004" s="228"/>
      <c r="Q1004" s="228"/>
      <c r="S1004" s="228"/>
      <c r="U1004" s="228"/>
      <c r="W1004" s="228"/>
    </row>
    <row r="1005" spans="1:23" x14ac:dyDescent="0.35">
      <c r="A1005" s="228"/>
      <c r="C1005" s="228"/>
      <c r="E1005" s="228"/>
      <c r="G1005" s="228"/>
      <c r="I1005" s="228"/>
      <c r="K1005" s="228"/>
      <c r="M1005" s="228"/>
      <c r="O1005" s="228"/>
      <c r="Q1005" s="228"/>
      <c r="S1005" s="228"/>
      <c r="U1005" s="228"/>
      <c r="W1005" s="228"/>
    </row>
    <row r="1006" spans="1:23" x14ac:dyDescent="0.35">
      <c r="A1006" s="228"/>
      <c r="C1006" s="228"/>
      <c r="E1006" s="228"/>
      <c r="G1006" s="228"/>
      <c r="I1006" s="228"/>
      <c r="K1006" s="228"/>
      <c r="M1006" s="228"/>
      <c r="O1006" s="228"/>
      <c r="Q1006" s="228"/>
      <c r="S1006" s="228"/>
      <c r="U1006" s="228"/>
      <c r="W1006" s="228"/>
    </row>
    <row r="1007" spans="1:23" x14ac:dyDescent="0.35">
      <c r="A1007" s="228"/>
      <c r="C1007" s="228"/>
      <c r="E1007" s="228"/>
      <c r="G1007" s="228"/>
      <c r="I1007" s="228"/>
      <c r="K1007" s="228"/>
      <c r="M1007" s="228"/>
      <c r="O1007" s="228"/>
      <c r="Q1007" s="228"/>
      <c r="S1007" s="228"/>
      <c r="U1007" s="228"/>
      <c r="W1007" s="228"/>
    </row>
    <row r="1008" spans="1:23" x14ac:dyDescent="0.35">
      <c r="A1008" s="228"/>
      <c r="C1008" s="228"/>
      <c r="E1008" s="228"/>
      <c r="G1008" s="228"/>
      <c r="I1008" s="228"/>
      <c r="K1008" s="228"/>
      <c r="M1008" s="228"/>
      <c r="O1008" s="228"/>
      <c r="Q1008" s="228"/>
      <c r="S1008" s="228"/>
      <c r="U1008" s="228"/>
      <c r="W1008" s="228"/>
    </row>
    <row r="1009" spans="1:23" x14ac:dyDescent="0.35">
      <c r="A1009" s="228"/>
      <c r="C1009" s="228"/>
      <c r="E1009" s="228"/>
      <c r="G1009" s="228"/>
      <c r="I1009" s="228"/>
      <c r="K1009" s="228"/>
      <c r="M1009" s="228"/>
      <c r="O1009" s="228"/>
      <c r="Q1009" s="228"/>
      <c r="S1009" s="228"/>
      <c r="U1009" s="228"/>
      <c r="W1009" s="228"/>
    </row>
    <row r="1010" spans="1:23" x14ac:dyDescent="0.35">
      <c r="A1010" s="228"/>
      <c r="C1010" s="228"/>
      <c r="E1010" s="228"/>
      <c r="G1010" s="228"/>
      <c r="I1010" s="228"/>
      <c r="K1010" s="228"/>
      <c r="M1010" s="228"/>
      <c r="O1010" s="228"/>
      <c r="Q1010" s="228"/>
      <c r="S1010" s="228"/>
      <c r="U1010" s="228"/>
      <c r="W1010" s="228"/>
    </row>
    <row r="1011" spans="1:23" x14ac:dyDescent="0.35">
      <c r="A1011" s="228"/>
      <c r="C1011" s="228"/>
      <c r="E1011" s="228"/>
      <c r="G1011" s="228"/>
      <c r="I1011" s="228"/>
      <c r="K1011" s="228"/>
      <c r="M1011" s="228"/>
      <c r="O1011" s="228"/>
      <c r="Q1011" s="228"/>
      <c r="S1011" s="228"/>
      <c r="U1011" s="228"/>
      <c r="W1011" s="228"/>
    </row>
    <row r="1012" spans="1:23" x14ac:dyDescent="0.35">
      <c r="A1012" s="228"/>
      <c r="C1012" s="228"/>
      <c r="E1012" s="228"/>
      <c r="G1012" s="228"/>
      <c r="I1012" s="228"/>
      <c r="K1012" s="228"/>
      <c r="M1012" s="228"/>
      <c r="O1012" s="228"/>
      <c r="Q1012" s="228"/>
      <c r="S1012" s="228"/>
      <c r="U1012" s="228"/>
      <c r="W1012" s="228"/>
    </row>
    <row r="1013" spans="1:23" x14ac:dyDescent="0.35">
      <c r="A1013" s="228"/>
      <c r="C1013" s="228"/>
      <c r="E1013" s="228"/>
      <c r="G1013" s="228"/>
      <c r="I1013" s="228"/>
      <c r="K1013" s="228"/>
      <c r="M1013" s="228"/>
      <c r="O1013" s="228"/>
      <c r="Q1013" s="228"/>
      <c r="S1013" s="228"/>
      <c r="U1013" s="228"/>
      <c r="W1013" s="228"/>
    </row>
    <row r="1014" spans="1:23" x14ac:dyDescent="0.35">
      <c r="A1014" s="228"/>
      <c r="C1014" s="228"/>
      <c r="E1014" s="228"/>
      <c r="G1014" s="228"/>
      <c r="I1014" s="228"/>
      <c r="K1014" s="228"/>
      <c r="M1014" s="228"/>
      <c r="O1014" s="228"/>
      <c r="Q1014" s="228"/>
      <c r="S1014" s="228"/>
      <c r="U1014" s="228"/>
      <c r="W1014" s="228"/>
    </row>
    <row r="1015" spans="1:23" x14ac:dyDescent="0.35">
      <c r="A1015" s="228"/>
      <c r="C1015" s="228"/>
      <c r="E1015" s="228"/>
      <c r="G1015" s="228"/>
      <c r="I1015" s="228"/>
      <c r="K1015" s="228"/>
      <c r="M1015" s="228"/>
      <c r="O1015" s="228"/>
      <c r="Q1015" s="228"/>
      <c r="S1015" s="228"/>
      <c r="U1015" s="228"/>
      <c r="W1015" s="228"/>
    </row>
    <row r="1016" spans="1:23" x14ac:dyDescent="0.35">
      <c r="A1016" s="228"/>
      <c r="C1016" s="228"/>
      <c r="E1016" s="228"/>
      <c r="G1016" s="228"/>
      <c r="I1016" s="228"/>
      <c r="K1016" s="228"/>
      <c r="M1016" s="228"/>
      <c r="O1016" s="228"/>
      <c r="Q1016" s="228"/>
      <c r="S1016" s="228"/>
      <c r="U1016" s="228"/>
      <c r="W1016" s="228"/>
    </row>
    <row r="1017" spans="1:23" x14ac:dyDescent="0.35">
      <c r="A1017" s="228"/>
      <c r="C1017" s="228"/>
      <c r="E1017" s="228"/>
      <c r="G1017" s="228"/>
      <c r="I1017" s="228"/>
      <c r="K1017" s="228"/>
      <c r="M1017" s="228"/>
      <c r="O1017" s="228"/>
      <c r="Q1017" s="228"/>
      <c r="S1017" s="228"/>
      <c r="U1017" s="228"/>
      <c r="W1017" s="228"/>
    </row>
    <row r="1018" spans="1:23" x14ac:dyDescent="0.35">
      <c r="A1018" s="228"/>
      <c r="C1018" s="228"/>
      <c r="E1018" s="228"/>
      <c r="G1018" s="228"/>
      <c r="I1018" s="228"/>
      <c r="K1018" s="228"/>
      <c r="M1018" s="228"/>
      <c r="O1018" s="228"/>
      <c r="Q1018" s="228"/>
      <c r="S1018" s="228"/>
      <c r="U1018" s="228"/>
      <c r="W1018" s="228"/>
    </row>
    <row r="1019" spans="1:23" x14ac:dyDescent="0.35">
      <c r="A1019" s="228"/>
      <c r="C1019" s="228"/>
      <c r="E1019" s="228"/>
      <c r="G1019" s="228"/>
      <c r="I1019" s="228"/>
      <c r="K1019" s="228"/>
      <c r="M1019" s="228"/>
      <c r="O1019" s="228"/>
      <c r="Q1019" s="228"/>
      <c r="S1019" s="228"/>
      <c r="U1019" s="228"/>
      <c r="W1019" s="228"/>
    </row>
    <row r="1020" spans="1:23" x14ac:dyDescent="0.35">
      <c r="A1020" s="228"/>
      <c r="C1020" s="228"/>
      <c r="E1020" s="228"/>
      <c r="G1020" s="228"/>
      <c r="I1020" s="228"/>
      <c r="K1020" s="228"/>
      <c r="M1020" s="228"/>
      <c r="O1020" s="228"/>
      <c r="Q1020" s="228"/>
      <c r="S1020" s="228"/>
      <c r="U1020" s="228"/>
      <c r="W1020" s="228"/>
    </row>
    <row r="1021" spans="1:23" x14ac:dyDescent="0.35">
      <c r="A1021" s="228"/>
      <c r="C1021" s="228"/>
      <c r="E1021" s="228"/>
      <c r="G1021" s="228"/>
      <c r="I1021" s="228"/>
      <c r="K1021" s="228"/>
      <c r="M1021" s="228"/>
      <c r="O1021" s="228"/>
      <c r="Q1021" s="228"/>
      <c r="S1021" s="228"/>
      <c r="U1021" s="228"/>
      <c r="W1021" s="228"/>
    </row>
    <row r="1022" spans="1:23" x14ac:dyDescent="0.35">
      <c r="A1022" s="228"/>
      <c r="C1022" s="228"/>
      <c r="E1022" s="228"/>
      <c r="G1022" s="228"/>
      <c r="I1022" s="228"/>
      <c r="K1022" s="228"/>
      <c r="M1022" s="228"/>
      <c r="O1022" s="228"/>
      <c r="Q1022" s="228"/>
      <c r="S1022" s="228"/>
      <c r="U1022" s="228"/>
      <c r="W1022" s="228"/>
    </row>
    <row r="1023" spans="1:23" x14ac:dyDescent="0.35">
      <c r="A1023" s="228"/>
      <c r="C1023" s="228"/>
      <c r="E1023" s="228"/>
      <c r="G1023" s="228"/>
      <c r="I1023" s="228"/>
      <c r="K1023" s="228"/>
      <c r="M1023" s="228"/>
      <c r="O1023" s="228"/>
      <c r="Q1023" s="228"/>
      <c r="S1023" s="228"/>
      <c r="U1023" s="228"/>
      <c r="W1023" s="228"/>
    </row>
    <row r="1024" spans="1:23" x14ac:dyDescent="0.35">
      <c r="A1024" s="228"/>
      <c r="C1024" s="228"/>
      <c r="E1024" s="228"/>
      <c r="G1024" s="228"/>
      <c r="I1024" s="228"/>
      <c r="K1024" s="228"/>
      <c r="M1024" s="228"/>
      <c r="O1024" s="228"/>
      <c r="Q1024" s="228"/>
      <c r="S1024" s="228"/>
      <c r="U1024" s="228"/>
      <c r="W1024" s="228"/>
    </row>
    <row r="1025" spans="1:23" x14ac:dyDescent="0.35">
      <c r="A1025" s="228"/>
      <c r="C1025" s="228"/>
      <c r="E1025" s="228"/>
      <c r="G1025" s="228"/>
      <c r="I1025" s="228"/>
      <c r="K1025" s="228"/>
      <c r="M1025" s="228"/>
      <c r="O1025" s="228"/>
      <c r="Q1025" s="228"/>
      <c r="S1025" s="228"/>
      <c r="U1025" s="228"/>
      <c r="W1025" s="228"/>
    </row>
    <row r="1026" spans="1:23" x14ac:dyDescent="0.35">
      <c r="A1026" s="228"/>
      <c r="C1026" s="228"/>
      <c r="E1026" s="228"/>
      <c r="G1026" s="228"/>
      <c r="I1026" s="228"/>
      <c r="K1026" s="228"/>
      <c r="M1026" s="228"/>
      <c r="O1026" s="228"/>
      <c r="Q1026" s="228"/>
      <c r="S1026" s="228"/>
      <c r="U1026" s="228"/>
      <c r="W1026" s="228"/>
    </row>
    <row r="1027" spans="1:23" x14ac:dyDescent="0.35">
      <c r="A1027" s="228"/>
      <c r="C1027" s="228"/>
      <c r="E1027" s="228"/>
      <c r="G1027" s="228"/>
      <c r="I1027" s="228"/>
      <c r="K1027" s="228"/>
      <c r="M1027" s="228"/>
      <c r="O1027" s="228"/>
      <c r="Q1027" s="228"/>
      <c r="S1027" s="228"/>
      <c r="U1027" s="228"/>
      <c r="W1027" s="228"/>
    </row>
    <row r="1028" spans="1:23" x14ac:dyDescent="0.35">
      <c r="A1028" s="228"/>
      <c r="C1028" s="228"/>
      <c r="E1028" s="228"/>
      <c r="G1028" s="228"/>
      <c r="I1028" s="228"/>
      <c r="K1028" s="228"/>
      <c r="M1028" s="228"/>
      <c r="O1028" s="228"/>
      <c r="Q1028" s="228"/>
      <c r="S1028" s="228"/>
      <c r="U1028" s="228"/>
      <c r="W1028" s="228"/>
    </row>
    <row r="1029" spans="1:23" x14ac:dyDescent="0.35">
      <c r="A1029" s="228"/>
      <c r="C1029" s="228"/>
      <c r="E1029" s="228"/>
      <c r="G1029" s="228"/>
      <c r="I1029" s="228"/>
      <c r="K1029" s="228"/>
      <c r="M1029" s="228"/>
      <c r="O1029" s="228"/>
      <c r="Q1029" s="228"/>
      <c r="S1029" s="228"/>
      <c r="U1029" s="228"/>
      <c r="W1029" s="228"/>
    </row>
    <row r="1030" spans="1:23" x14ac:dyDescent="0.35">
      <c r="A1030" s="228"/>
      <c r="C1030" s="228"/>
      <c r="E1030" s="228"/>
      <c r="G1030" s="228"/>
      <c r="I1030" s="228"/>
      <c r="K1030" s="228"/>
      <c r="M1030" s="228"/>
      <c r="O1030" s="228"/>
      <c r="Q1030" s="228"/>
      <c r="S1030" s="228"/>
      <c r="U1030" s="228"/>
      <c r="W1030" s="228"/>
    </row>
    <row r="1031" spans="1:23" x14ac:dyDescent="0.35">
      <c r="A1031" s="228"/>
      <c r="C1031" s="228"/>
      <c r="E1031" s="228"/>
      <c r="G1031" s="228"/>
      <c r="I1031" s="228"/>
      <c r="K1031" s="228"/>
      <c r="M1031" s="228"/>
      <c r="O1031" s="228"/>
      <c r="Q1031" s="228"/>
      <c r="S1031" s="228"/>
      <c r="U1031" s="228"/>
      <c r="W1031" s="228"/>
    </row>
    <row r="1032" spans="1:23" x14ac:dyDescent="0.35">
      <c r="A1032" s="228"/>
      <c r="C1032" s="228"/>
      <c r="E1032" s="228"/>
      <c r="G1032" s="228"/>
      <c r="I1032" s="228"/>
      <c r="K1032" s="228"/>
      <c r="M1032" s="228"/>
      <c r="O1032" s="228"/>
      <c r="Q1032" s="228"/>
      <c r="S1032" s="228"/>
      <c r="U1032" s="228"/>
      <c r="W1032" s="228"/>
    </row>
    <row r="1033" spans="1:23" x14ac:dyDescent="0.35">
      <c r="A1033" s="228"/>
      <c r="C1033" s="228"/>
      <c r="E1033" s="228"/>
      <c r="G1033" s="228"/>
      <c r="I1033" s="228"/>
      <c r="K1033" s="228"/>
      <c r="M1033" s="228"/>
      <c r="O1033" s="228"/>
      <c r="Q1033" s="228"/>
      <c r="S1033" s="228"/>
      <c r="U1033" s="228"/>
      <c r="W1033" s="228"/>
    </row>
    <row r="1034" spans="1:23" x14ac:dyDescent="0.35">
      <c r="A1034" s="228"/>
      <c r="C1034" s="228"/>
      <c r="E1034" s="228"/>
      <c r="G1034" s="228"/>
      <c r="I1034" s="228"/>
      <c r="K1034" s="228"/>
      <c r="M1034" s="228"/>
      <c r="O1034" s="228"/>
      <c r="Q1034" s="228"/>
      <c r="S1034" s="228"/>
      <c r="U1034" s="228"/>
      <c r="W1034" s="228"/>
    </row>
    <row r="1035" spans="1:23" x14ac:dyDescent="0.35">
      <c r="A1035" s="228"/>
      <c r="C1035" s="228"/>
      <c r="E1035" s="228"/>
      <c r="G1035" s="228"/>
      <c r="I1035" s="228"/>
      <c r="K1035" s="228"/>
      <c r="M1035" s="228"/>
      <c r="O1035" s="228"/>
      <c r="Q1035" s="228"/>
      <c r="S1035" s="228"/>
      <c r="U1035" s="228"/>
      <c r="W1035" s="228"/>
    </row>
    <row r="1036" spans="1:23" x14ac:dyDescent="0.35">
      <c r="A1036" s="228"/>
      <c r="C1036" s="228"/>
      <c r="E1036" s="228"/>
      <c r="G1036" s="228"/>
      <c r="I1036" s="228"/>
      <c r="K1036" s="228"/>
      <c r="M1036" s="228"/>
      <c r="O1036" s="228"/>
      <c r="Q1036" s="228"/>
      <c r="S1036" s="228"/>
      <c r="U1036" s="228"/>
      <c r="W1036" s="228"/>
    </row>
    <row r="1037" spans="1:23" x14ac:dyDescent="0.35">
      <c r="A1037" s="228"/>
      <c r="C1037" s="228"/>
      <c r="E1037" s="228"/>
      <c r="G1037" s="228"/>
      <c r="I1037" s="228"/>
      <c r="K1037" s="228"/>
      <c r="M1037" s="228"/>
      <c r="O1037" s="228"/>
      <c r="Q1037" s="228"/>
      <c r="S1037" s="228"/>
      <c r="U1037" s="228"/>
      <c r="W1037" s="228"/>
    </row>
    <row r="1038" spans="1:23" x14ac:dyDescent="0.35">
      <c r="A1038" s="228"/>
      <c r="C1038" s="228"/>
      <c r="E1038" s="228"/>
      <c r="G1038" s="228"/>
      <c r="I1038" s="228"/>
      <c r="K1038" s="228"/>
      <c r="M1038" s="228"/>
      <c r="O1038" s="228"/>
      <c r="Q1038" s="228"/>
      <c r="S1038" s="228"/>
      <c r="U1038" s="228"/>
      <c r="W1038" s="228"/>
    </row>
    <row r="1039" spans="1:23" x14ac:dyDescent="0.35">
      <c r="A1039" s="228"/>
      <c r="C1039" s="228"/>
      <c r="E1039" s="228"/>
      <c r="G1039" s="228"/>
      <c r="I1039" s="228"/>
      <c r="K1039" s="228"/>
      <c r="M1039" s="228"/>
      <c r="O1039" s="228"/>
      <c r="Q1039" s="228"/>
      <c r="S1039" s="228"/>
      <c r="U1039" s="228"/>
      <c r="W1039" s="228"/>
    </row>
    <row r="1040" spans="1:23" x14ac:dyDescent="0.35">
      <c r="A1040" s="228"/>
      <c r="C1040" s="228"/>
      <c r="E1040" s="228"/>
      <c r="G1040" s="228"/>
      <c r="I1040" s="228"/>
      <c r="K1040" s="228"/>
      <c r="M1040" s="228"/>
      <c r="O1040" s="228"/>
      <c r="Q1040" s="228"/>
      <c r="S1040" s="228"/>
      <c r="U1040" s="228"/>
      <c r="W1040" s="228"/>
    </row>
    <row r="1041" spans="1:23" x14ac:dyDescent="0.35">
      <c r="A1041" s="228"/>
      <c r="C1041" s="228"/>
      <c r="E1041" s="228"/>
      <c r="G1041" s="228"/>
      <c r="I1041" s="228"/>
      <c r="K1041" s="228"/>
      <c r="M1041" s="228"/>
      <c r="O1041" s="228"/>
      <c r="Q1041" s="228"/>
      <c r="S1041" s="228"/>
      <c r="U1041" s="228"/>
      <c r="W1041" s="228"/>
    </row>
    <row r="1042" spans="1:23" x14ac:dyDescent="0.35">
      <c r="A1042" s="228"/>
      <c r="C1042" s="228"/>
      <c r="E1042" s="228"/>
      <c r="G1042" s="228"/>
      <c r="I1042" s="228"/>
      <c r="K1042" s="228"/>
      <c r="M1042" s="228"/>
      <c r="O1042" s="228"/>
      <c r="Q1042" s="228"/>
      <c r="S1042" s="228"/>
      <c r="U1042" s="228"/>
      <c r="W1042" s="228"/>
    </row>
    <row r="1043" spans="1:23" x14ac:dyDescent="0.35">
      <c r="A1043" s="228"/>
      <c r="C1043" s="228"/>
      <c r="E1043" s="228"/>
      <c r="G1043" s="228"/>
      <c r="I1043" s="228"/>
      <c r="K1043" s="228"/>
      <c r="M1043" s="228"/>
      <c r="O1043" s="228"/>
      <c r="Q1043" s="228"/>
      <c r="S1043" s="228"/>
      <c r="U1043" s="228"/>
      <c r="W1043" s="228"/>
    </row>
    <row r="1044" spans="1:23" x14ac:dyDescent="0.35">
      <c r="A1044" s="228"/>
      <c r="C1044" s="228"/>
      <c r="E1044" s="228"/>
      <c r="G1044" s="228"/>
      <c r="I1044" s="228"/>
      <c r="K1044" s="228"/>
      <c r="M1044" s="228"/>
      <c r="O1044" s="228"/>
      <c r="Q1044" s="228"/>
      <c r="S1044" s="228"/>
      <c r="U1044" s="228"/>
      <c r="W1044" s="228"/>
    </row>
    <row r="1045" spans="1:23" x14ac:dyDescent="0.35">
      <c r="A1045" s="228"/>
      <c r="C1045" s="228"/>
      <c r="E1045" s="228"/>
      <c r="G1045" s="228"/>
      <c r="I1045" s="228"/>
      <c r="K1045" s="228"/>
      <c r="M1045" s="228"/>
      <c r="O1045" s="228"/>
      <c r="Q1045" s="228"/>
      <c r="S1045" s="228"/>
      <c r="U1045" s="228"/>
      <c r="W1045" s="228"/>
    </row>
    <row r="1046" spans="1:23" x14ac:dyDescent="0.35">
      <c r="A1046" s="228"/>
      <c r="C1046" s="228"/>
      <c r="E1046" s="228"/>
      <c r="G1046" s="228"/>
      <c r="I1046" s="228"/>
      <c r="K1046" s="228"/>
      <c r="M1046" s="228"/>
      <c r="O1046" s="228"/>
      <c r="Q1046" s="228"/>
      <c r="S1046" s="228"/>
      <c r="U1046" s="228"/>
      <c r="W1046" s="228"/>
    </row>
    <row r="1047" spans="1:23" x14ac:dyDescent="0.35">
      <c r="A1047" s="228"/>
      <c r="C1047" s="228"/>
      <c r="E1047" s="228"/>
      <c r="G1047" s="228"/>
      <c r="I1047" s="228"/>
      <c r="K1047" s="228"/>
      <c r="M1047" s="228"/>
      <c r="O1047" s="228"/>
      <c r="Q1047" s="228"/>
      <c r="S1047" s="228"/>
      <c r="U1047" s="228"/>
      <c r="W1047" s="228"/>
    </row>
    <row r="1048" spans="1:23" x14ac:dyDescent="0.35">
      <c r="A1048" s="228"/>
      <c r="C1048" s="228"/>
      <c r="E1048" s="228"/>
      <c r="G1048" s="228"/>
      <c r="I1048" s="228"/>
      <c r="K1048" s="228"/>
      <c r="M1048" s="228"/>
      <c r="O1048" s="228"/>
      <c r="Q1048" s="228"/>
      <c r="S1048" s="228"/>
      <c r="U1048" s="228"/>
      <c r="W1048" s="228"/>
    </row>
    <row r="1049" spans="1:23" x14ac:dyDescent="0.35">
      <c r="A1049" s="228"/>
      <c r="C1049" s="228"/>
      <c r="E1049" s="228"/>
      <c r="G1049" s="228"/>
      <c r="I1049" s="228"/>
      <c r="K1049" s="228"/>
      <c r="M1049" s="228"/>
      <c r="O1049" s="228"/>
      <c r="Q1049" s="228"/>
      <c r="S1049" s="228"/>
      <c r="U1049" s="228"/>
      <c r="W1049" s="228"/>
    </row>
    <row r="1050" spans="1:23" x14ac:dyDescent="0.35">
      <c r="A1050" s="228"/>
      <c r="C1050" s="228"/>
      <c r="E1050" s="228"/>
      <c r="G1050" s="228"/>
      <c r="I1050" s="228"/>
      <c r="K1050" s="228"/>
      <c r="M1050" s="228"/>
      <c r="O1050" s="228"/>
      <c r="Q1050" s="228"/>
      <c r="S1050" s="228"/>
      <c r="U1050" s="228"/>
      <c r="W1050" s="228"/>
    </row>
    <row r="1051" spans="1:23" x14ac:dyDescent="0.35">
      <c r="A1051" s="228"/>
      <c r="C1051" s="228"/>
      <c r="E1051" s="228"/>
      <c r="G1051" s="228"/>
      <c r="I1051" s="228"/>
      <c r="K1051" s="228"/>
      <c r="M1051" s="228"/>
      <c r="O1051" s="228"/>
      <c r="Q1051" s="228"/>
      <c r="S1051" s="228"/>
      <c r="U1051" s="228"/>
      <c r="W1051" s="228"/>
    </row>
    <row r="1052" spans="1:23" x14ac:dyDescent="0.35">
      <c r="A1052" s="228"/>
      <c r="C1052" s="228"/>
      <c r="E1052" s="228"/>
      <c r="G1052" s="228"/>
      <c r="I1052" s="228"/>
      <c r="K1052" s="228"/>
      <c r="M1052" s="228"/>
      <c r="O1052" s="228"/>
      <c r="Q1052" s="228"/>
      <c r="S1052" s="228"/>
      <c r="U1052" s="228"/>
      <c r="W1052" s="228"/>
    </row>
    <row r="1053" spans="1:23" x14ac:dyDescent="0.35">
      <c r="A1053" s="228"/>
      <c r="C1053" s="228"/>
      <c r="E1053" s="228"/>
      <c r="G1053" s="228"/>
      <c r="I1053" s="228"/>
      <c r="K1053" s="228"/>
      <c r="M1053" s="228"/>
      <c r="O1053" s="228"/>
      <c r="Q1053" s="228"/>
      <c r="S1053" s="228"/>
      <c r="U1053" s="228"/>
      <c r="W1053" s="228"/>
    </row>
    <row r="1054" spans="1:23" x14ac:dyDescent="0.35">
      <c r="A1054" s="228"/>
      <c r="C1054" s="228"/>
      <c r="E1054" s="228"/>
      <c r="G1054" s="228"/>
      <c r="I1054" s="228"/>
      <c r="K1054" s="228"/>
      <c r="M1054" s="228"/>
      <c r="O1054" s="228"/>
      <c r="Q1054" s="228"/>
      <c r="S1054" s="228"/>
      <c r="U1054" s="228"/>
      <c r="W1054" s="228"/>
    </row>
    <row r="1055" spans="1:23" x14ac:dyDescent="0.35">
      <c r="A1055" s="228"/>
      <c r="C1055" s="228"/>
      <c r="E1055" s="228"/>
      <c r="G1055" s="228"/>
      <c r="I1055" s="228"/>
      <c r="K1055" s="228"/>
      <c r="M1055" s="228"/>
      <c r="O1055" s="228"/>
      <c r="Q1055" s="228"/>
      <c r="S1055" s="228"/>
      <c r="U1055" s="228"/>
      <c r="W1055" s="228"/>
    </row>
    <row r="1056" spans="1:23" x14ac:dyDescent="0.35">
      <c r="A1056" s="228"/>
      <c r="C1056" s="228"/>
      <c r="E1056" s="228"/>
      <c r="G1056" s="228"/>
      <c r="I1056" s="228"/>
      <c r="K1056" s="228"/>
      <c r="M1056" s="228"/>
      <c r="O1056" s="228"/>
      <c r="Q1056" s="228"/>
      <c r="S1056" s="228"/>
      <c r="U1056" s="228"/>
      <c r="W1056" s="228"/>
    </row>
    <row r="1057" spans="1:23" x14ac:dyDescent="0.35">
      <c r="A1057" s="228"/>
      <c r="C1057" s="228"/>
      <c r="E1057" s="228"/>
      <c r="G1057" s="228"/>
      <c r="I1057" s="228"/>
      <c r="K1057" s="228"/>
      <c r="M1057" s="228"/>
      <c r="O1057" s="228"/>
      <c r="Q1057" s="228"/>
      <c r="S1057" s="228"/>
      <c r="U1057" s="228"/>
      <c r="W1057" s="228"/>
    </row>
    <row r="1058" spans="1:23" x14ac:dyDescent="0.35">
      <c r="A1058" s="228"/>
      <c r="C1058" s="228"/>
      <c r="E1058" s="228"/>
      <c r="G1058" s="228"/>
      <c r="I1058" s="228"/>
      <c r="K1058" s="228"/>
      <c r="M1058" s="228"/>
      <c r="O1058" s="228"/>
      <c r="Q1058" s="228"/>
      <c r="S1058" s="228"/>
      <c r="U1058" s="228"/>
      <c r="W1058" s="228"/>
    </row>
    <row r="1059" spans="1:23" x14ac:dyDescent="0.35">
      <c r="A1059" s="228"/>
      <c r="C1059" s="228"/>
      <c r="E1059" s="228"/>
      <c r="G1059" s="228"/>
      <c r="I1059" s="228"/>
      <c r="K1059" s="228"/>
      <c r="M1059" s="228"/>
      <c r="O1059" s="228"/>
      <c r="Q1059" s="228"/>
      <c r="S1059" s="228"/>
      <c r="U1059" s="228"/>
      <c r="W1059" s="228"/>
    </row>
    <row r="1060" spans="1:23" x14ac:dyDescent="0.35">
      <c r="A1060" s="228"/>
      <c r="C1060" s="228"/>
      <c r="E1060" s="228"/>
      <c r="G1060" s="228"/>
      <c r="I1060" s="228"/>
      <c r="K1060" s="228"/>
      <c r="M1060" s="228"/>
      <c r="O1060" s="228"/>
      <c r="Q1060" s="228"/>
      <c r="S1060" s="228"/>
      <c r="U1060" s="228"/>
      <c r="W1060" s="228"/>
    </row>
    <row r="1061" spans="1:23" x14ac:dyDescent="0.35">
      <c r="A1061" s="228"/>
      <c r="C1061" s="228"/>
      <c r="E1061" s="228"/>
      <c r="G1061" s="228"/>
      <c r="I1061" s="228"/>
      <c r="K1061" s="228"/>
      <c r="M1061" s="228"/>
      <c r="O1061" s="228"/>
      <c r="Q1061" s="228"/>
      <c r="S1061" s="228"/>
      <c r="U1061" s="228"/>
      <c r="W1061" s="228"/>
    </row>
    <row r="1062" spans="1:23" x14ac:dyDescent="0.35">
      <c r="A1062" s="228"/>
      <c r="C1062" s="228"/>
      <c r="E1062" s="228"/>
      <c r="G1062" s="228"/>
      <c r="I1062" s="228"/>
      <c r="K1062" s="228"/>
      <c r="M1062" s="228"/>
      <c r="O1062" s="228"/>
      <c r="Q1062" s="228"/>
      <c r="S1062" s="228"/>
      <c r="U1062" s="228"/>
      <c r="W1062" s="228"/>
    </row>
    <row r="1063" spans="1:23" x14ac:dyDescent="0.35">
      <c r="A1063" s="228"/>
      <c r="C1063" s="228"/>
      <c r="E1063" s="228"/>
      <c r="G1063" s="228"/>
      <c r="I1063" s="228"/>
      <c r="K1063" s="228"/>
      <c r="M1063" s="228"/>
      <c r="O1063" s="228"/>
      <c r="Q1063" s="228"/>
      <c r="S1063" s="228"/>
      <c r="U1063" s="228"/>
      <c r="W1063" s="228"/>
    </row>
    <row r="1064" spans="1:23" x14ac:dyDescent="0.35">
      <c r="A1064" s="228"/>
      <c r="C1064" s="228"/>
      <c r="E1064" s="228"/>
      <c r="G1064" s="228"/>
      <c r="I1064" s="228"/>
      <c r="K1064" s="228"/>
      <c r="M1064" s="228"/>
      <c r="O1064" s="228"/>
      <c r="Q1064" s="228"/>
      <c r="S1064" s="228"/>
      <c r="U1064" s="228"/>
      <c r="W1064" s="228"/>
    </row>
    <row r="1065" spans="1:23" x14ac:dyDescent="0.35">
      <c r="A1065" s="228"/>
      <c r="C1065" s="228"/>
      <c r="E1065" s="228"/>
      <c r="G1065" s="228"/>
      <c r="I1065" s="228"/>
      <c r="K1065" s="228"/>
      <c r="M1065" s="228"/>
      <c r="O1065" s="228"/>
      <c r="Q1065" s="228"/>
      <c r="S1065" s="228"/>
      <c r="U1065" s="228"/>
      <c r="W1065" s="228"/>
    </row>
    <row r="1066" spans="1:23" x14ac:dyDescent="0.35">
      <c r="A1066" s="228"/>
      <c r="C1066" s="228"/>
      <c r="E1066" s="228"/>
      <c r="G1066" s="228"/>
      <c r="I1066" s="228"/>
      <c r="K1066" s="228"/>
      <c r="M1066" s="228"/>
      <c r="O1066" s="228"/>
      <c r="Q1066" s="228"/>
      <c r="S1066" s="228"/>
      <c r="U1066" s="228"/>
      <c r="W1066" s="228"/>
    </row>
    <row r="1067" spans="1:23" x14ac:dyDescent="0.35">
      <c r="A1067" s="228"/>
      <c r="C1067" s="228"/>
      <c r="E1067" s="228"/>
      <c r="G1067" s="228"/>
      <c r="I1067" s="228"/>
      <c r="K1067" s="228"/>
      <c r="M1067" s="228"/>
      <c r="O1067" s="228"/>
      <c r="Q1067" s="228"/>
      <c r="S1067" s="228"/>
      <c r="U1067" s="228"/>
      <c r="W1067" s="228"/>
    </row>
    <row r="1068" spans="1:23" x14ac:dyDescent="0.35">
      <c r="A1068" s="228"/>
      <c r="C1068" s="228"/>
      <c r="E1068" s="228"/>
      <c r="G1068" s="228"/>
      <c r="I1068" s="228"/>
      <c r="K1068" s="228"/>
      <c r="M1068" s="228"/>
      <c r="O1068" s="228"/>
      <c r="Q1068" s="228"/>
      <c r="S1068" s="228"/>
      <c r="U1068" s="228"/>
      <c r="W1068" s="228"/>
    </row>
    <row r="1069" spans="1:23" x14ac:dyDescent="0.35">
      <c r="A1069" s="228"/>
      <c r="C1069" s="228"/>
      <c r="E1069" s="228"/>
      <c r="G1069" s="228"/>
      <c r="I1069" s="228"/>
      <c r="K1069" s="228"/>
      <c r="M1069" s="228"/>
      <c r="O1069" s="228"/>
      <c r="Q1069" s="228"/>
      <c r="S1069" s="228"/>
      <c r="U1069" s="228"/>
      <c r="W1069" s="228"/>
    </row>
    <row r="1070" spans="1:23" x14ac:dyDescent="0.35">
      <c r="A1070" s="228"/>
      <c r="C1070" s="228"/>
      <c r="E1070" s="228"/>
      <c r="G1070" s="228"/>
      <c r="I1070" s="228"/>
      <c r="K1070" s="228"/>
      <c r="M1070" s="228"/>
      <c r="O1070" s="228"/>
      <c r="Q1070" s="228"/>
      <c r="S1070" s="228"/>
      <c r="U1070" s="228"/>
      <c r="W1070" s="228"/>
    </row>
    <row r="1071" spans="1:23" x14ac:dyDescent="0.35">
      <c r="A1071" s="228"/>
      <c r="C1071" s="228"/>
      <c r="E1071" s="228"/>
      <c r="G1071" s="228"/>
      <c r="I1071" s="228"/>
      <c r="K1071" s="228"/>
      <c r="M1071" s="228"/>
      <c r="O1071" s="228"/>
      <c r="Q1071" s="228"/>
      <c r="S1071" s="228"/>
      <c r="U1071" s="228"/>
      <c r="W1071" s="228"/>
    </row>
    <row r="1072" spans="1:23" x14ac:dyDescent="0.35">
      <c r="A1072" s="228"/>
      <c r="C1072" s="228"/>
      <c r="E1072" s="228"/>
      <c r="G1072" s="228"/>
      <c r="I1072" s="228"/>
      <c r="K1072" s="228"/>
      <c r="M1072" s="228"/>
      <c r="O1072" s="228"/>
      <c r="Q1072" s="228"/>
      <c r="S1072" s="228"/>
      <c r="U1072" s="228"/>
      <c r="W1072" s="228"/>
    </row>
    <row r="1073" spans="1:23" x14ac:dyDescent="0.35">
      <c r="A1073" s="228"/>
      <c r="C1073" s="228"/>
      <c r="E1073" s="228"/>
      <c r="G1073" s="228"/>
      <c r="I1073" s="228"/>
      <c r="K1073" s="228"/>
      <c r="M1073" s="228"/>
      <c r="O1073" s="228"/>
      <c r="Q1073" s="228"/>
      <c r="S1073" s="228"/>
      <c r="U1073" s="228"/>
      <c r="W1073" s="228"/>
    </row>
    <row r="1074" spans="1:23" x14ac:dyDescent="0.35">
      <c r="A1074" s="228"/>
      <c r="C1074" s="228"/>
      <c r="E1074" s="228"/>
      <c r="G1074" s="228"/>
      <c r="I1074" s="228"/>
      <c r="K1074" s="228"/>
      <c r="M1074" s="228"/>
      <c r="O1074" s="228"/>
      <c r="Q1074" s="228"/>
      <c r="S1074" s="228"/>
      <c r="U1074" s="228"/>
      <c r="W1074" s="228"/>
    </row>
    <row r="1075" spans="1:23" x14ac:dyDescent="0.35">
      <c r="A1075" s="228"/>
      <c r="C1075" s="228"/>
      <c r="E1075" s="228"/>
      <c r="G1075" s="228"/>
      <c r="I1075" s="228"/>
      <c r="K1075" s="228"/>
      <c r="M1075" s="228"/>
      <c r="O1075" s="228"/>
      <c r="Q1075" s="228"/>
      <c r="S1075" s="228"/>
      <c r="U1075" s="228"/>
      <c r="W1075" s="228"/>
    </row>
    <row r="1076" spans="1:23" x14ac:dyDescent="0.35">
      <c r="A1076" s="228"/>
      <c r="C1076" s="228"/>
      <c r="E1076" s="228"/>
      <c r="G1076" s="228"/>
      <c r="I1076" s="228"/>
      <c r="K1076" s="228"/>
      <c r="M1076" s="228"/>
      <c r="O1076" s="228"/>
      <c r="Q1076" s="228"/>
      <c r="S1076" s="228"/>
      <c r="U1076" s="228"/>
      <c r="W1076" s="228"/>
    </row>
    <row r="1077" spans="1:23" x14ac:dyDescent="0.35">
      <c r="A1077" s="228"/>
      <c r="C1077" s="228"/>
      <c r="E1077" s="228"/>
      <c r="G1077" s="228"/>
      <c r="I1077" s="228"/>
      <c r="K1077" s="228"/>
      <c r="M1077" s="228"/>
      <c r="O1077" s="228"/>
      <c r="Q1077" s="228"/>
      <c r="S1077" s="228"/>
      <c r="U1077" s="228"/>
      <c r="W1077" s="228"/>
    </row>
    <row r="1078" spans="1:23" x14ac:dyDescent="0.35">
      <c r="A1078" s="228"/>
      <c r="C1078" s="228"/>
      <c r="E1078" s="228"/>
      <c r="G1078" s="228"/>
      <c r="I1078" s="228"/>
      <c r="K1078" s="228"/>
      <c r="M1078" s="228"/>
      <c r="O1078" s="228"/>
      <c r="Q1078" s="228"/>
      <c r="S1078" s="228"/>
      <c r="U1078" s="228"/>
      <c r="W1078" s="228"/>
    </row>
    <row r="1079" spans="1:23" x14ac:dyDescent="0.35">
      <c r="A1079" s="228"/>
      <c r="C1079" s="228"/>
      <c r="E1079" s="228"/>
      <c r="G1079" s="228"/>
      <c r="I1079" s="228"/>
      <c r="K1079" s="228"/>
      <c r="M1079" s="228"/>
      <c r="O1079" s="228"/>
      <c r="Q1079" s="228"/>
      <c r="S1079" s="228"/>
      <c r="U1079" s="228"/>
      <c r="W1079" s="228"/>
    </row>
    <row r="1080" spans="1:23" x14ac:dyDescent="0.35">
      <c r="A1080" s="228"/>
      <c r="C1080" s="228"/>
      <c r="E1080" s="228"/>
      <c r="G1080" s="228"/>
      <c r="I1080" s="228"/>
      <c r="K1080" s="228"/>
      <c r="M1080" s="228"/>
      <c r="O1080" s="228"/>
      <c r="Q1080" s="228"/>
      <c r="S1080" s="228"/>
      <c r="U1080" s="228"/>
      <c r="W1080" s="228"/>
    </row>
    <row r="1081" spans="1:23" x14ac:dyDescent="0.35">
      <c r="A1081" s="228"/>
      <c r="C1081" s="228"/>
      <c r="E1081" s="228"/>
      <c r="G1081" s="228"/>
      <c r="I1081" s="228"/>
      <c r="K1081" s="228"/>
      <c r="M1081" s="228"/>
      <c r="O1081" s="228"/>
      <c r="Q1081" s="228"/>
      <c r="S1081" s="228"/>
      <c r="U1081" s="228"/>
      <c r="W1081" s="228"/>
    </row>
    <row r="1082" spans="1:23" x14ac:dyDescent="0.35">
      <c r="A1082" s="228"/>
      <c r="C1082" s="228"/>
      <c r="E1082" s="228"/>
      <c r="G1082" s="228"/>
      <c r="I1082" s="228"/>
      <c r="K1082" s="228"/>
      <c r="M1082" s="228"/>
      <c r="O1082" s="228"/>
      <c r="Q1082" s="228"/>
      <c r="S1082" s="228"/>
      <c r="U1082" s="228"/>
      <c r="W1082" s="228"/>
    </row>
    <row r="1083" spans="1:23" x14ac:dyDescent="0.35">
      <c r="A1083" s="228"/>
      <c r="C1083" s="228"/>
      <c r="E1083" s="228"/>
      <c r="G1083" s="228"/>
      <c r="I1083" s="228"/>
      <c r="K1083" s="228"/>
      <c r="M1083" s="228"/>
      <c r="O1083" s="228"/>
      <c r="Q1083" s="228"/>
      <c r="S1083" s="228"/>
      <c r="U1083" s="228"/>
      <c r="W1083" s="228"/>
    </row>
    <row r="1084" spans="1:23" x14ac:dyDescent="0.35">
      <c r="A1084" s="228"/>
      <c r="C1084" s="228"/>
      <c r="E1084" s="228"/>
      <c r="G1084" s="228"/>
      <c r="I1084" s="228"/>
      <c r="K1084" s="228"/>
      <c r="M1084" s="228"/>
      <c r="O1084" s="228"/>
      <c r="Q1084" s="228"/>
      <c r="S1084" s="228"/>
      <c r="U1084" s="228"/>
      <c r="W1084" s="228"/>
    </row>
    <row r="1085" spans="1:23" x14ac:dyDescent="0.35">
      <c r="A1085" s="228"/>
      <c r="C1085" s="228"/>
      <c r="E1085" s="228"/>
      <c r="G1085" s="228"/>
      <c r="I1085" s="228"/>
      <c r="K1085" s="228"/>
      <c r="M1085" s="228"/>
      <c r="O1085" s="228"/>
      <c r="Q1085" s="228"/>
      <c r="S1085" s="228"/>
      <c r="U1085" s="228"/>
      <c r="W1085" s="228"/>
    </row>
    <row r="1086" spans="1:23" x14ac:dyDescent="0.35">
      <c r="A1086" s="228"/>
      <c r="C1086" s="228"/>
      <c r="E1086" s="228"/>
      <c r="G1086" s="228"/>
      <c r="I1086" s="228"/>
      <c r="K1086" s="228"/>
      <c r="M1086" s="228"/>
      <c r="O1086" s="228"/>
      <c r="Q1086" s="228"/>
      <c r="S1086" s="228"/>
      <c r="U1086" s="228"/>
      <c r="W1086" s="228"/>
    </row>
    <row r="1087" spans="1:23" x14ac:dyDescent="0.35">
      <c r="A1087" s="228"/>
      <c r="C1087" s="228"/>
      <c r="E1087" s="228"/>
      <c r="G1087" s="228"/>
      <c r="I1087" s="228"/>
      <c r="K1087" s="228"/>
      <c r="M1087" s="228"/>
      <c r="O1087" s="228"/>
      <c r="Q1087" s="228"/>
      <c r="S1087" s="228"/>
      <c r="U1087" s="228"/>
      <c r="W1087" s="228"/>
    </row>
    <row r="1088" spans="1:23" x14ac:dyDescent="0.35">
      <c r="A1088" s="228"/>
      <c r="C1088" s="228"/>
      <c r="E1088" s="228"/>
      <c r="G1088" s="228"/>
      <c r="I1088" s="228"/>
      <c r="K1088" s="228"/>
      <c r="M1088" s="228"/>
      <c r="O1088" s="228"/>
      <c r="Q1088" s="228"/>
      <c r="S1088" s="228"/>
      <c r="U1088" s="228"/>
      <c r="W1088" s="228"/>
    </row>
    <row r="1089" spans="1:23" x14ac:dyDescent="0.35">
      <c r="A1089" s="228"/>
      <c r="C1089" s="228"/>
      <c r="E1089" s="228"/>
      <c r="G1089" s="228"/>
      <c r="I1089" s="228"/>
      <c r="K1089" s="228"/>
      <c r="M1089" s="228"/>
      <c r="O1089" s="228"/>
      <c r="Q1089" s="228"/>
      <c r="S1089" s="228"/>
      <c r="U1089" s="228"/>
      <c r="W1089" s="228"/>
    </row>
    <row r="1090" spans="1:23" x14ac:dyDescent="0.35">
      <c r="A1090" s="228"/>
      <c r="C1090" s="228"/>
      <c r="E1090" s="228"/>
      <c r="G1090" s="228"/>
      <c r="I1090" s="228"/>
      <c r="K1090" s="228"/>
      <c r="M1090" s="228"/>
      <c r="O1090" s="228"/>
      <c r="Q1090" s="228"/>
      <c r="S1090" s="228"/>
      <c r="U1090" s="228"/>
      <c r="W1090" s="228"/>
    </row>
    <row r="1091" spans="1:23" x14ac:dyDescent="0.35">
      <c r="A1091" s="228"/>
      <c r="C1091" s="228"/>
      <c r="E1091" s="228"/>
      <c r="G1091" s="228"/>
      <c r="I1091" s="228"/>
      <c r="K1091" s="228"/>
      <c r="M1091" s="228"/>
      <c r="O1091" s="228"/>
      <c r="Q1091" s="228"/>
      <c r="S1091" s="228"/>
      <c r="U1091" s="228"/>
      <c r="W1091" s="228"/>
    </row>
    <row r="1092" spans="1:23" x14ac:dyDescent="0.35">
      <c r="A1092" s="228"/>
      <c r="C1092" s="228"/>
      <c r="E1092" s="228"/>
      <c r="G1092" s="228"/>
      <c r="I1092" s="228"/>
      <c r="K1092" s="228"/>
      <c r="M1092" s="228"/>
      <c r="O1092" s="228"/>
      <c r="Q1092" s="228"/>
      <c r="S1092" s="228"/>
      <c r="U1092" s="228"/>
      <c r="W1092" s="228"/>
    </row>
    <row r="1093" spans="1:23" x14ac:dyDescent="0.35">
      <c r="A1093" s="228"/>
      <c r="C1093" s="228"/>
      <c r="E1093" s="228"/>
      <c r="G1093" s="228"/>
      <c r="I1093" s="228"/>
      <c r="K1093" s="228"/>
      <c r="M1093" s="228"/>
      <c r="O1093" s="228"/>
      <c r="Q1093" s="228"/>
      <c r="S1093" s="228"/>
      <c r="U1093" s="228"/>
      <c r="W1093" s="228"/>
    </row>
    <row r="1094" spans="1:23" x14ac:dyDescent="0.35">
      <c r="A1094" s="228"/>
      <c r="C1094" s="228"/>
      <c r="E1094" s="228"/>
      <c r="G1094" s="228"/>
      <c r="I1094" s="228"/>
      <c r="K1094" s="228"/>
      <c r="M1094" s="228"/>
      <c r="O1094" s="228"/>
      <c r="Q1094" s="228"/>
      <c r="S1094" s="228"/>
      <c r="U1094" s="228"/>
      <c r="W1094" s="228"/>
    </row>
    <row r="1095" spans="1:23" x14ac:dyDescent="0.35">
      <c r="A1095" s="228"/>
      <c r="C1095" s="228"/>
      <c r="E1095" s="228"/>
      <c r="G1095" s="228"/>
      <c r="I1095" s="228"/>
      <c r="K1095" s="228"/>
      <c r="M1095" s="228"/>
      <c r="O1095" s="228"/>
      <c r="Q1095" s="228"/>
      <c r="S1095" s="228"/>
      <c r="U1095" s="228"/>
      <c r="W1095" s="228"/>
    </row>
    <row r="1096" spans="1:23" x14ac:dyDescent="0.35">
      <c r="A1096" s="228"/>
      <c r="C1096" s="228"/>
      <c r="E1096" s="228"/>
      <c r="G1096" s="228"/>
      <c r="I1096" s="228"/>
      <c r="K1096" s="228"/>
      <c r="M1096" s="228"/>
      <c r="O1096" s="228"/>
      <c r="Q1096" s="228"/>
      <c r="S1096" s="228"/>
      <c r="U1096" s="228"/>
      <c r="W1096" s="228"/>
    </row>
    <row r="1097" spans="1:23" x14ac:dyDescent="0.35">
      <c r="A1097" s="228"/>
      <c r="C1097" s="228"/>
      <c r="E1097" s="228"/>
      <c r="G1097" s="228"/>
      <c r="I1097" s="228"/>
      <c r="K1097" s="228"/>
      <c r="M1097" s="228"/>
      <c r="O1097" s="228"/>
      <c r="Q1097" s="228"/>
      <c r="S1097" s="228"/>
      <c r="U1097" s="228"/>
      <c r="W1097" s="228"/>
    </row>
    <row r="1098" spans="1:23" x14ac:dyDescent="0.35">
      <c r="A1098" s="228"/>
      <c r="C1098" s="228"/>
      <c r="E1098" s="228"/>
      <c r="G1098" s="228"/>
      <c r="I1098" s="228"/>
      <c r="K1098" s="228"/>
      <c r="M1098" s="228"/>
      <c r="O1098" s="228"/>
      <c r="Q1098" s="228"/>
      <c r="S1098" s="228"/>
      <c r="U1098" s="228"/>
      <c r="W1098" s="228"/>
    </row>
    <row r="1099" spans="1:23" x14ac:dyDescent="0.35">
      <c r="A1099" s="228"/>
      <c r="C1099" s="228"/>
      <c r="E1099" s="228"/>
      <c r="G1099" s="228"/>
      <c r="I1099" s="228"/>
      <c r="K1099" s="228"/>
      <c r="M1099" s="228"/>
      <c r="O1099" s="228"/>
      <c r="Q1099" s="228"/>
      <c r="S1099" s="228"/>
      <c r="U1099" s="228"/>
      <c r="W1099" s="228"/>
    </row>
    <row r="1100" spans="1:23" x14ac:dyDescent="0.35">
      <c r="A1100" s="228"/>
      <c r="C1100" s="228"/>
      <c r="E1100" s="228"/>
      <c r="G1100" s="228"/>
      <c r="I1100" s="228"/>
      <c r="K1100" s="228"/>
      <c r="M1100" s="228"/>
      <c r="O1100" s="228"/>
      <c r="Q1100" s="228"/>
      <c r="S1100" s="228"/>
      <c r="U1100" s="228"/>
      <c r="W1100" s="228"/>
    </row>
    <row r="1101" spans="1:23" x14ac:dyDescent="0.35">
      <c r="A1101" s="228"/>
      <c r="C1101" s="228"/>
      <c r="E1101" s="228"/>
      <c r="G1101" s="228"/>
      <c r="I1101" s="228"/>
      <c r="K1101" s="228"/>
      <c r="M1101" s="228"/>
      <c r="O1101" s="228"/>
      <c r="Q1101" s="228"/>
      <c r="S1101" s="228"/>
      <c r="U1101" s="228"/>
      <c r="W1101" s="228"/>
    </row>
    <row r="1102" spans="1:23" x14ac:dyDescent="0.35">
      <c r="A1102" s="228"/>
      <c r="C1102" s="228"/>
      <c r="E1102" s="228"/>
      <c r="G1102" s="228"/>
      <c r="I1102" s="228"/>
      <c r="K1102" s="228"/>
      <c r="M1102" s="228"/>
      <c r="O1102" s="228"/>
      <c r="Q1102" s="228"/>
      <c r="S1102" s="228"/>
      <c r="U1102" s="228"/>
      <c r="W1102" s="228"/>
    </row>
    <row r="1103" spans="1:23" x14ac:dyDescent="0.35">
      <c r="A1103" s="228"/>
      <c r="C1103" s="228"/>
      <c r="E1103" s="228"/>
      <c r="G1103" s="228"/>
      <c r="I1103" s="228"/>
      <c r="K1103" s="228"/>
      <c r="M1103" s="228"/>
      <c r="O1103" s="228"/>
      <c r="Q1103" s="228"/>
      <c r="S1103" s="228"/>
      <c r="U1103" s="228"/>
      <c r="W1103" s="228"/>
    </row>
    <row r="1104" spans="1:23" x14ac:dyDescent="0.35">
      <c r="A1104" s="228"/>
      <c r="C1104" s="228"/>
      <c r="E1104" s="228"/>
      <c r="G1104" s="228"/>
      <c r="I1104" s="228"/>
      <c r="K1104" s="228"/>
      <c r="M1104" s="228"/>
      <c r="O1104" s="228"/>
      <c r="Q1104" s="228"/>
      <c r="S1104" s="228"/>
      <c r="U1104" s="228"/>
      <c r="W1104" s="228"/>
    </row>
    <row r="1105" spans="1:23" x14ac:dyDescent="0.35">
      <c r="A1105" s="228"/>
      <c r="C1105" s="228"/>
      <c r="E1105" s="228"/>
      <c r="G1105" s="228"/>
      <c r="I1105" s="228"/>
      <c r="K1105" s="228"/>
      <c r="M1105" s="228"/>
      <c r="O1105" s="228"/>
      <c r="Q1105" s="228"/>
      <c r="S1105" s="228"/>
      <c r="U1105" s="228"/>
      <c r="W1105" s="228"/>
    </row>
    <row r="1106" spans="1:23" x14ac:dyDescent="0.35">
      <c r="A1106" s="228"/>
      <c r="C1106" s="228"/>
      <c r="E1106" s="228"/>
      <c r="G1106" s="228"/>
      <c r="I1106" s="228"/>
      <c r="K1106" s="228"/>
      <c r="M1106" s="228"/>
      <c r="O1106" s="228"/>
      <c r="Q1106" s="228"/>
      <c r="S1106" s="228"/>
      <c r="U1106" s="228"/>
      <c r="W1106" s="228"/>
    </row>
    <row r="1107" spans="1:23" x14ac:dyDescent="0.35">
      <c r="A1107" s="228"/>
      <c r="C1107" s="228"/>
      <c r="E1107" s="228"/>
      <c r="G1107" s="228"/>
      <c r="I1107" s="228"/>
      <c r="K1107" s="228"/>
      <c r="M1107" s="228"/>
      <c r="O1107" s="228"/>
      <c r="Q1107" s="228"/>
      <c r="S1107" s="228"/>
      <c r="U1107" s="228"/>
      <c r="W1107" s="228"/>
    </row>
    <row r="1108" spans="1:23" x14ac:dyDescent="0.35">
      <c r="A1108" s="228"/>
      <c r="C1108" s="228"/>
      <c r="E1108" s="228"/>
      <c r="G1108" s="228"/>
      <c r="I1108" s="228"/>
      <c r="K1108" s="228"/>
      <c r="M1108" s="228"/>
      <c r="O1108" s="228"/>
      <c r="Q1108" s="228"/>
      <c r="S1108" s="228"/>
      <c r="U1108" s="228"/>
      <c r="W1108" s="228"/>
    </row>
    <row r="1109" spans="1:23" x14ac:dyDescent="0.35">
      <c r="A1109" s="228"/>
      <c r="C1109" s="228"/>
      <c r="E1109" s="228"/>
      <c r="G1109" s="228"/>
      <c r="I1109" s="228"/>
      <c r="K1109" s="228"/>
      <c r="M1109" s="228"/>
      <c r="O1109" s="228"/>
      <c r="Q1109" s="228"/>
      <c r="S1109" s="228"/>
      <c r="U1109" s="228"/>
      <c r="W1109" s="228"/>
    </row>
    <row r="1110" spans="1:23" x14ac:dyDescent="0.35">
      <c r="A1110" s="228"/>
      <c r="C1110" s="228"/>
      <c r="E1110" s="228"/>
      <c r="G1110" s="228"/>
      <c r="I1110" s="228"/>
      <c r="K1110" s="228"/>
      <c r="M1110" s="228"/>
      <c r="O1110" s="228"/>
      <c r="Q1110" s="228"/>
      <c r="S1110" s="228"/>
      <c r="U1110" s="228"/>
      <c r="W1110" s="228"/>
    </row>
    <row r="1111" spans="1:23" x14ac:dyDescent="0.35">
      <c r="A1111" s="228"/>
      <c r="C1111" s="228"/>
      <c r="E1111" s="228"/>
      <c r="G1111" s="228"/>
      <c r="I1111" s="228"/>
      <c r="K1111" s="228"/>
      <c r="M1111" s="228"/>
      <c r="O1111" s="228"/>
      <c r="Q1111" s="228"/>
      <c r="S1111" s="228"/>
      <c r="U1111" s="228"/>
      <c r="W1111" s="228"/>
    </row>
    <row r="1112" spans="1:23" x14ac:dyDescent="0.35">
      <c r="A1112" s="228"/>
      <c r="C1112" s="228"/>
      <c r="E1112" s="228"/>
      <c r="G1112" s="228"/>
      <c r="I1112" s="228"/>
      <c r="K1112" s="228"/>
      <c r="M1112" s="228"/>
      <c r="O1112" s="228"/>
      <c r="Q1112" s="228"/>
      <c r="S1112" s="228"/>
      <c r="U1112" s="228"/>
      <c r="W1112" s="228"/>
    </row>
    <row r="1113" spans="1:23" x14ac:dyDescent="0.35">
      <c r="A1113" s="228"/>
      <c r="C1113" s="228"/>
      <c r="E1113" s="228"/>
      <c r="G1113" s="228"/>
      <c r="I1113" s="228"/>
      <c r="K1113" s="228"/>
      <c r="M1113" s="228"/>
      <c r="O1113" s="228"/>
      <c r="Q1113" s="228"/>
      <c r="S1113" s="228"/>
      <c r="U1113" s="228"/>
      <c r="W1113" s="228"/>
    </row>
    <row r="1114" spans="1:23" x14ac:dyDescent="0.35">
      <c r="A1114" s="228"/>
      <c r="C1114" s="228"/>
      <c r="E1114" s="228"/>
      <c r="G1114" s="228"/>
      <c r="I1114" s="228"/>
      <c r="K1114" s="228"/>
      <c r="M1114" s="228"/>
      <c r="O1114" s="228"/>
      <c r="Q1114" s="228"/>
      <c r="S1114" s="228"/>
      <c r="U1114" s="228"/>
      <c r="W1114" s="228"/>
    </row>
    <row r="1115" spans="1:23" x14ac:dyDescent="0.35">
      <c r="A1115" s="228"/>
      <c r="C1115" s="228"/>
      <c r="E1115" s="228"/>
      <c r="G1115" s="228"/>
      <c r="I1115" s="228"/>
      <c r="K1115" s="228"/>
      <c r="M1115" s="228"/>
      <c r="O1115" s="228"/>
      <c r="Q1115" s="228"/>
      <c r="S1115" s="228"/>
      <c r="U1115" s="228"/>
      <c r="W1115" s="228"/>
    </row>
    <row r="1116" spans="1:23" x14ac:dyDescent="0.35">
      <c r="A1116" s="228"/>
      <c r="C1116" s="228"/>
      <c r="E1116" s="228"/>
      <c r="G1116" s="228"/>
      <c r="I1116" s="228"/>
      <c r="K1116" s="228"/>
      <c r="M1116" s="228"/>
      <c r="O1116" s="228"/>
      <c r="Q1116" s="228"/>
      <c r="S1116" s="228"/>
      <c r="U1116" s="228"/>
      <c r="W1116" s="228"/>
    </row>
    <row r="1117" spans="1:23" x14ac:dyDescent="0.35">
      <c r="A1117" s="228"/>
      <c r="C1117" s="228"/>
      <c r="E1117" s="228"/>
      <c r="G1117" s="228"/>
      <c r="I1117" s="228"/>
      <c r="K1117" s="228"/>
      <c r="M1117" s="228"/>
      <c r="O1117" s="228"/>
      <c r="Q1117" s="228"/>
      <c r="S1117" s="228"/>
      <c r="U1117" s="228"/>
      <c r="W1117" s="228"/>
    </row>
    <row r="1118" spans="1:23" x14ac:dyDescent="0.35">
      <c r="A1118" s="228"/>
      <c r="C1118" s="228"/>
      <c r="E1118" s="228"/>
      <c r="G1118" s="228"/>
      <c r="I1118" s="228"/>
      <c r="K1118" s="228"/>
      <c r="M1118" s="228"/>
      <c r="O1118" s="228"/>
      <c r="Q1118" s="228"/>
      <c r="S1118" s="228"/>
      <c r="U1118" s="228"/>
      <c r="W1118" s="228"/>
    </row>
    <row r="1119" spans="1:23" x14ac:dyDescent="0.35">
      <c r="A1119" s="228"/>
      <c r="C1119" s="228"/>
      <c r="E1119" s="228"/>
      <c r="G1119" s="228"/>
      <c r="I1119" s="228"/>
      <c r="K1119" s="228"/>
      <c r="M1119" s="228"/>
      <c r="O1119" s="228"/>
      <c r="Q1119" s="228"/>
      <c r="S1119" s="228"/>
      <c r="U1119" s="228"/>
      <c r="W1119" s="228"/>
    </row>
    <row r="1120" spans="1:23" x14ac:dyDescent="0.35">
      <c r="A1120" s="228"/>
      <c r="C1120" s="228"/>
      <c r="E1120" s="228"/>
      <c r="G1120" s="228"/>
      <c r="I1120" s="228"/>
      <c r="K1120" s="228"/>
      <c r="M1120" s="228"/>
      <c r="O1120" s="228"/>
      <c r="Q1120" s="228"/>
      <c r="S1120" s="228"/>
      <c r="U1120" s="228"/>
      <c r="W1120" s="228"/>
    </row>
    <row r="1121" spans="1:23" x14ac:dyDescent="0.35">
      <c r="A1121" s="228"/>
      <c r="C1121" s="228"/>
      <c r="E1121" s="228"/>
      <c r="G1121" s="228"/>
      <c r="I1121" s="228"/>
      <c r="K1121" s="228"/>
      <c r="M1121" s="228"/>
      <c r="O1121" s="228"/>
      <c r="Q1121" s="228"/>
      <c r="S1121" s="228"/>
      <c r="U1121" s="228"/>
      <c r="W1121" s="228"/>
    </row>
    <row r="1122" spans="1:23" x14ac:dyDescent="0.35">
      <c r="A1122" s="228"/>
      <c r="C1122" s="228"/>
      <c r="E1122" s="228"/>
      <c r="G1122" s="228"/>
      <c r="I1122" s="228"/>
      <c r="K1122" s="228"/>
      <c r="M1122" s="228"/>
      <c r="O1122" s="228"/>
      <c r="Q1122" s="228"/>
      <c r="S1122" s="228"/>
      <c r="U1122" s="228"/>
      <c r="W1122" s="228"/>
    </row>
    <row r="1123" spans="1:23" x14ac:dyDescent="0.35">
      <c r="A1123" s="228"/>
      <c r="C1123" s="228"/>
      <c r="E1123" s="228"/>
      <c r="G1123" s="228"/>
      <c r="I1123" s="228"/>
      <c r="K1123" s="228"/>
      <c r="M1123" s="228"/>
      <c r="O1123" s="228"/>
      <c r="Q1123" s="228"/>
      <c r="S1123" s="228"/>
      <c r="U1123" s="228"/>
      <c r="W1123" s="228"/>
    </row>
    <row r="1124" spans="1:23" x14ac:dyDescent="0.35">
      <c r="A1124" s="228"/>
      <c r="C1124" s="228"/>
      <c r="E1124" s="228"/>
      <c r="G1124" s="228"/>
      <c r="I1124" s="228"/>
      <c r="K1124" s="228"/>
      <c r="M1124" s="228"/>
      <c r="O1124" s="228"/>
      <c r="Q1124" s="228"/>
      <c r="S1124" s="228"/>
      <c r="U1124" s="228"/>
      <c r="W1124" s="228"/>
    </row>
    <row r="1125" spans="1:23" x14ac:dyDescent="0.35">
      <c r="A1125" s="228"/>
      <c r="C1125" s="228"/>
      <c r="E1125" s="228"/>
      <c r="G1125" s="228"/>
      <c r="I1125" s="228"/>
      <c r="K1125" s="228"/>
      <c r="M1125" s="228"/>
      <c r="O1125" s="228"/>
      <c r="Q1125" s="228"/>
      <c r="S1125" s="228"/>
      <c r="U1125" s="228"/>
      <c r="W1125" s="228"/>
    </row>
    <row r="1126" spans="1:23" x14ac:dyDescent="0.35">
      <c r="A1126" s="228"/>
      <c r="C1126" s="228"/>
      <c r="E1126" s="228"/>
      <c r="G1126" s="228"/>
      <c r="I1126" s="228"/>
      <c r="K1126" s="228"/>
      <c r="M1126" s="228"/>
      <c r="O1126" s="228"/>
      <c r="Q1126" s="228"/>
      <c r="S1126" s="228"/>
      <c r="U1126" s="228"/>
      <c r="W1126" s="228"/>
    </row>
    <row r="1127" spans="1:23" x14ac:dyDescent="0.35">
      <c r="A1127" s="228"/>
      <c r="C1127" s="228"/>
      <c r="E1127" s="228"/>
      <c r="G1127" s="228"/>
      <c r="I1127" s="228"/>
      <c r="K1127" s="228"/>
      <c r="M1127" s="228"/>
      <c r="O1127" s="228"/>
      <c r="Q1127" s="228"/>
      <c r="S1127" s="228"/>
      <c r="U1127" s="228"/>
      <c r="W1127" s="228"/>
    </row>
    <row r="1128" spans="1:23" x14ac:dyDescent="0.35">
      <c r="A1128" s="228"/>
      <c r="C1128" s="228"/>
      <c r="E1128" s="228"/>
      <c r="G1128" s="228"/>
      <c r="I1128" s="228"/>
      <c r="K1128" s="228"/>
      <c r="M1128" s="228"/>
      <c r="O1128" s="228"/>
      <c r="Q1128" s="228"/>
      <c r="S1128" s="228"/>
      <c r="U1128" s="228"/>
      <c r="W1128" s="228"/>
    </row>
    <row r="1129" spans="1:23" x14ac:dyDescent="0.35">
      <c r="A1129" s="228"/>
      <c r="C1129" s="228"/>
      <c r="E1129" s="228"/>
      <c r="G1129" s="228"/>
      <c r="I1129" s="228"/>
      <c r="K1129" s="228"/>
      <c r="M1129" s="228"/>
      <c r="O1129" s="228"/>
      <c r="Q1129" s="228"/>
      <c r="S1129" s="228"/>
      <c r="U1129" s="228"/>
      <c r="W1129" s="228"/>
    </row>
    <row r="1130" spans="1:23" x14ac:dyDescent="0.35">
      <c r="A1130" s="228"/>
      <c r="C1130" s="228"/>
      <c r="E1130" s="228"/>
      <c r="G1130" s="228"/>
      <c r="I1130" s="228"/>
      <c r="K1130" s="228"/>
      <c r="M1130" s="228"/>
      <c r="O1130" s="228"/>
      <c r="Q1130" s="228"/>
      <c r="S1130" s="228"/>
      <c r="U1130" s="228"/>
      <c r="W1130" s="228"/>
    </row>
    <row r="1131" spans="1:23" x14ac:dyDescent="0.35">
      <c r="A1131" s="228"/>
      <c r="C1131" s="228"/>
      <c r="E1131" s="228"/>
      <c r="G1131" s="228"/>
      <c r="I1131" s="228"/>
      <c r="K1131" s="228"/>
      <c r="M1131" s="228"/>
      <c r="O1131" s="228"/>
      <c r="Q1131" s="228"/>
      <c r="S1131" s="228"/>
      <c r="U1131" s="228"/>
      <c r="W1131" s="228"/>
    </row>
    <row r="1132" spans="1:23" x14ac:dyDescent="0.35">
      <c r="A1132" s="228"/>
      <c r="C1132" s="228"/>
      <c r="E1132" s="228"/>
      <c r="G1132" s="228"/>
      <c r="I1132" s="228"/>
      <c r="K1132" s="228"/>
      <c r="M1132" s="228"/>
      <c r="O1132" s="228"/>
      <c r="Q1132" s="228"/>
      <c r="S1132" s="228"/>
      <c r="U1132" s="228"/>
      <c r="W1132" s="228"/>
    </row>
    <row r="1133" spans="1:23" x14ac:dyDescent="0.35">
      <c r="A1133" s="228"/>
      <c r="C1133" s="228"/>
      <c r="E1133" s="228"/>
      <c r="G1133" s="228"/>
      <c r="I1133" s="228"/>
      <c r="K1133" s="228"/>
      <c r="M1133" s="228"/>
      <c r="O1133" s="228"/>
      <c r="Q1133" s="228"/>
      <c r="S1133" s="228"/>
      <c r="U1133" s="228"/>
      <c r="W1133" s="228"/>
    </row>
    <row r="1134" spans="1:23" x14ac:dyDescent="0.35">
      <c r="A1134" s="228"/>
      <c r="C1134" s="228"/>
      <c r="E1134" s="228"/>
      <c r="G1134" s="228"/>
      <c r="I1134" s="228"/>
      <c r="K1134" s="228"/>
      <c r="M1134" s="228"/>
      <c r="O1134" s="228"/>
      <c r="Q1134" s="228"/>
      <c r="S1134" s="228"/>
      <c r="U1134" s="228"/>
      <c r="W1134" s="228"/>
    </row>
    <row r="1135" spans="1:23" x14ac:dyDescent="0.35">
      <c r="A1135" s="228"/>
      <c r="C1135" s="228"/>
      <c r="E1135" s="228"/>
      <c r="G1135" s="228"/>
      <c r="I1135" s="228"/>
      <c r="K1135" s="228"/>
      <c r="M1135" s="228"/>
      <c r="O1135" s="228"/>
      <c r="Q1135" s="228"/>
      <c r="S1135" s="228"/>
      <c r="U1135" s="228"/>
      <c r="W1135" s="228"/>
    </row>
    <row r="1136" spans="1:23" x14ac:dyDescent="0.35">
      <c r="A1136" s="228"/>
      <c r="C1136" s="228"/>
      <c r="E1136" s="228"/>
      <c r="G1136" s="228"/>
      <c r="I1136" s="228"/>
      <c r="K1136" s="228"/>
      <c r="M1136" s="228"/>
      <c r="O1136" s="228"/>
      <c r="Q1136" s="228"/>
      <c r="S1136" s="228"/>
      <c r="U1136" s="228"/>
      <c r="W1136" s="228"/>
    </row>
    <row r="1137" spans="1:23" x14ac:dyDescent="0.35">
      <c r="A1137" s="228"/>
      <c r="C1137" s="228"/>
      <c r="E1137" s="228"/>
      <c r="G1137" s="228"/>
      <c r="I1137" s="228"/>
      <c r="K1137" s="228"/>
      <c r="M1137" s="228"/>
      <c r="O1137" s="228"/>
      <c r="Q1137" s="228"/>
      <c r="S1137" s="228"/>
      <c r="U1137" s="228"/>
      <c r="W1137" s="228"/>
    </row>
    <row r="1138" spans="1:23" x14ac:dyDescent="0.35">
      <c r="A1138" s="228"/>
      <c r="C1138" s="228"/>
      <c r="E1138" s="228"/>
      <c r="G1138" s="228"/>
      <c r="I1138" s="228"/>
      <c r="K1138" s="228"/>
      <c r="M1138" s="228"/>
      <c r="O1138" s="228"/>
      <c r="Q1138" s="228"/>
      <c r="S1138" s="228"/>
      <c r="U1138" s="228"/>
      <c r="W1138" s="228"/>
    </row>
    <row r="1139" spans="1:23" x14ac:dyDescent="0.35">
      <c r="A1139" s="228"/>
      <c r="C1139" s="228"/>
      <c r="E1139" s="228"/>
      <c r="G1139" s="228"/>
      <c r="I1139" s="228"/>
      <c r="K1139" s="228"/>
      <c r="M1139" s="228"/>
      <c r="O1139" s="228"/>
      <c r="Q1139" s="228"/>
      <c r="S1139" s="228"/>
      <c r="U1139" s="228"/>
      <c r="W1139" s="228"/>
    </row>
    <row r="1140" spans="1:23" x14ac:dyDescent="0.35">
      <c r="A1140" s="228"/>
      <c r="C1140" s="228"/>
      <c r="E1140" s="228"/>
      <c r="G1140" s="228"/>
      <c r="I1140" s="228"/>
      <c r="K1140" s="228"/>
      <c r="M1140" s="228"/>
      <c r="O1140" s="228"/>
      <c r="Q1140" s="228"/>
      <c r="S1140" s="228"/>
      <c r="U1140" s="228"/>
      <c r="W1140" s="228"/>
    </row>
    <row r="1141" spans="1:23" x14ac:dyDescent="0.35">
      <c r="A1141" s="228"/>
      <c r="C1141" s="228"/>
      <c r="E1141" s="228"/>
      <c r="G1141" s="228"/>
      <c r="I1141" s="228"/>
      <c r="K1141" s="228"/>
      <c r="M1141" s="228"/>
      <c r="O1141" s="228"/>
      <c r="Q1141" s="228"/>
      <c r="S1141" s="228"/>
      <c r="U1141" s="228"/>
      <c r="W1141" s="228"/>
    </row>
    <row r="1142" spans="1:23" x14ac:dyDescent="0.35">
      <c r="A1142" s="228"/>
      <c r="C1142" s="228"/>
      <c r="E1142" s="228"/>
      <c r="G1142" s="228"/>
      <c r="I1142" s="228"/>
      <c r="K1142" s="228"/>
      <c r="M1142" s="228"/>
      <c r="O1142" s="228"/>
      <c r="Q1142" s="228"/>
      <c r="S1142" s="228"/>
      <c r="U1142" s="228"/>
      <c r="W1142" s="228"/>
    </row>
    <row r="1143" spans="1:23" x14ac:dyDescent="0.35">
      <c r="A1143" s="228"/>
      <c r="C1143" s="228"/>
      <c r="E1143" s="228"/>
      <c r="G1143" s="228"/>
      <c r="I1143" s="228"/>
      <c r="K1143" s="228"/>
      <c r="M1143" s="228"/>
      <c r="O1143" s="228"/>
      <c r="Q1143" s="228"/>
      <c r="S1143" s="228"/>
      <c r="U1143" s="228"/>
      <c r="W1143" s="228"/>
    </row>
    <row r="1144" spans="1:23" x14ac:dyDescent="0.35">
      <c r="A1144" s="228"/>
      <c r="C1144" s="228"/>
      <c r="E1144" s="228"/>
      <c r="G1144" s="228"/>
      <c r="I1144" s="228"/>
      <c r="K1144" s="228"/>
      <c r="M1144" s="228"/>
      <c r="O1144" s="228"/>
      <c r="Q1144" s="228"/>
      <c r="S1144" s="228"/>
      <c r="U1144" s="228"/>
      <c r="W1144" s="228"/>
    </row>
    <row r="1145" spans="1:23" x14ac:dyDescent="0.35">
      <c r="A1145" s="228"/>
      <c r="C1145" s="228"/>
      <c r="E1145" s="228"/>
      <c r="G1145" s="228"/>
      <c r="I1145" s="228"/>
      <c r="K1145" s="228"/>
      <c r="M1145" s="228"/>
      <c r="O1145" s="228"/>
      <c r="Q1145" s="228"/>
      <c r="S1145" s="228"/>
      <c r="U1145" s="228"/>
      <c r="W1145" s="228"/>
    </row>
    <row r="1146" spans="1:23" x14ac:dyDescent="0.35">
      <c r="A1146" s="228"/>
      <c r="C1146" s="228"/>
      <c r="E1146" s="228"/>
      <c r="G1146" s="228"/>
      <c r="I1146" s="228"/>
      <c r="K1146" s="228"/>
      <c r="M1146" s="228"/>
      <c r="O1146" s="228"/>
      <c r="Q1146" s="228"/>
      <c r="S1146" s="228"/>
      <c r="U1146" s="228"/>
      <c r="W1146" s="228"/>
    </row>
    <row r="1147" spans="1:23" x14ac:dyDescent="0.35">
      <c r="A1147" s="228"/>
      <c r="C1147" s="228"/>
      <c r="E1147" s="228"/>
      <c r="G1147" s="228"/>
      <c r="I1147" s="228"/>
      <c r="K1147" s="228"/>
      <c r="M1147" s="228"/>
      <c r="O1147" s="228"/>
      <c r="Q1147" s="228"/>
      <c r="S1147" s="228"/>
      <c r="U1147" s="228"/>
      <c r="W1147" s="228"/>
    </row>
    <row r="1148" spans="1:23" x14ac:dyDescent="0.35">
      <c r="A1148" s="228"/>
      <c r="C1148" s="228"/>
      <c r="E1148" s="228"/>
      <c r="G1148" s="228"/>
      <c r="I1148" s="228"/>
      <c r="K1148" s="228"/>
      <c r="M1148" s="228"/>
      <c r="O1148" s="228"/>
      <c r="Q1148" s="228"/>
      <c r="S1148" s="228"/>
      <c r="U1148" s="228"/>
      <c r="W1148" s="228"/>
    </row>
    <row r="1149" spans="1:23" x14ac:dyDescent="0.35">
      <c r="A1149" s="228"/>
      <c r="C1149" s="228"/>
      <c r="E1149" s="228"/>
      <c r="G1149" s="228"/>
      <c r="I1149" s="228"/>
      <c r="K1149" s="228"/>
      <c r="M1149" s="228"/>
      <c r="O1149" s="228"/>
      <c r="Q1149" s="228"/>
      <c r="S1149" s="228"/>
      <c r="U1149" s="228"/>
      <c r="W1149" s="228"/>
    </row>
    <row r="1150" spans="1:23" x14ac:dyDescent="0.35">
      <c r="A1150" s="228"/>
      <c r="C1150" s="228"/>
      <c r="E1150" s="228"/>
      <c r="G1150" s="228"/>
      <c r="I1150" s="228"/>
      <c r="K1150" s="228"/>
      <c r="M1150" s="228"/>
      <c r="O1150" s="228"/>
      <c r="Q1150" s="228"/>
      <c r="S1150" s="228"/>
      <c r="U1150" s="228"/>
      <c r="W1150" s="228"/>
    </row>
    <row r="1151" spans="1:23" x14ac:dyDescent="0.35">
      <c r="A1151" s="228"/>
      <c r="C1151" s="228"/>
      <c r="E1151" s="228"/>
      <c r="G1151" s="228"/>
      <c r="I1151" s="228"/>
      <c r="K1151" s="228"/>
      <c r="M1151" s="228"/>
      <c r="O1151" s="228"/>
      <c r="Q1151" s="228"/>
      <c r="S1151" s="228"/>
      <c r="U1151" s="228"/>
      <c r="W1151" s="228"/>
    </row>
    <row r="1152" spans="1:23" x14ac:dyDescent="0.35">
      <c r="A1152" s="228"/>
      <c r="C1152" s="228"/>
      <c r="E1152" s="228"/>
      <c r="G1152" s="228"/>
      <c r="I1152" s="228"/>
      <c r="K1152" s="228"/>
      <c r="M1152" s="228"/>
      <c r="O1152" s="228"/>
      <c r="Q1152" s="228"/>
      <c r="S1152" s="228"/>
      <c r="U1152" s="228"/>
      <c r="W1152" s="228"/>
    </row>
    <row r="1153" spans="1:23" x14ac:dyDescent="0.35">
      <c r="A1153" s="228"/>
      <c r="C1153" s="228"/>
      <c r="E1153" s="228"/>
      <c r="G1153" s="228"/>
      <c r="I1153" s="228"/>
      <c r="K1153" s="228"/>
      <c r="M1153" s="228"/>
      <c r="O1153" s="228"/>
      <c r="Q1153" s="228"/>
      <c r="S1153" s="228"/>
      <c r="U1153" s="228"/>
      <c r="W1153" s="228"/>
    </row>
    <row r="1154" spans="1:23" x14ac:dyDescent="0.35">
      <c r="A1154" s="228"/>
      <c r="C1154" s="228"/>
      <c r="E1154" s="228"/>
      <c r="G1154" s="228"/>
      <c r="I1154" s="228"/>
      <c r="K1154" s="228"/>
      <c r="M1154" s="228"/>
      <c r="O1154" s="228"/>
      <c r="Q1154" s="228"/>
      <c r="S1154" s="228"/>
      <c r="U1154" s="228"/>
      <c r="W1154" s="228"/>
    </row>
    <row r="1155" spans="1:23" x14ac:dyDescent="0.35">
      <c r="A1155" s="228"/>
      <c r="C1155" s="228"/>
      <c r="E1155" s="228"/>
      <c r="G1155" s="228"/>
      <c r="I1155" s="228"/>
      <c r="K1155" s="228"/>
      <c r="M1155" s="228"/>
      <c r="O1155" s="228"/>
      <c r="Q1155" s="228"/>
      <c r="S1155" s="228"/>
      <c r="U1155" s="228"/>
      <c r="W1155" s="228"/>
    </row>
    <row r="1156" spans="1:23" x14ac:dyDescent="0.35">
      <c r="A1156" s="228"/>
      <c r="C1156" s="228"/>
      <c r="E1156" s="228"/>
      <c r="G1156" s="228"/>
      <c r="I1156" s="228"/>
      <c r="K1156" s="228"/>
      <c r="M1156" s="228"/>
      <c r="O1156" s="228"/>
      <c r="Q1156" s="228"/>
      <c r="S1156" s="228"/>
      <c r="U1156" s="228"/>
      <c r="W1156" s="228"/>
    </row>
    <row r="1157" spans="1:23" x14ac:dyDescent="0.35">
      <c r="A1157" s="228"/>
      <c r="C1157" s="228"/>
      <c r="E1157" s="228"/>
      <c r="G1157" s="228"/>
      <c r="I1157" s="228"/>
      <c r="K1157" s="228"/>
      <c r="M1157" s="228"/>
      <c r="O1157" s="228"/>
      <c r="Q1157" s="228"/>
      <c r="S1157" s="228"/>
      <c r="U1157" s="228"/>
      <c r="W1157" s="228"/>
    </row>
    <row r="1158" spans="1:23" x14ac:dyDescent="0.35">
      <c r="A1158" s="228"/>
      <c r="C1158" s="228"/>
      <c r="E1158" s="228"/>
      <c r="G1158" s="228"/>
      <c r="I1158" s="228"/>
      <c r="K1158" s="228"/>
      <c r="M1158" s="228"/>
      <c r="O1158" s="228"/>
      <c r="Q1158" s="228"/>
      <c r="S1158" s="228"/>
      <c r="U1158" s="228"/>
      <c r="W1158" s="228"/>
    </row>
    <row r="1159" spans="1:23" x14ac:dyDescent="0.35">
      <c r="A1159" s="228"/>
      <c r="C1159" s="228"/>
      <c r="E1159" s="228"/>
      <c r="G1159" s="228"/>
      <c r="I1159" s="228"/>
      <c r="K1159" s="228"/>
      <c r="M1159" s="228"/>
      <c r="O1159" s="228"/>
      <c r="Q1159" s="228"/>
      <c r="S1159" s="228"/>
      <c r="U1159" s="228"/>
      <c r="W1159" s="228"/>
    </row>
    <row r="1160" spans="1:23" x14ac:dyDescent="0.35">
      <c r="A1160" s="228"/>
      <c r="C1160" s="228"/>
      <c r="E1160" s="228"/>
      <c r="G1160" s="228"/>
      <c r="I1160" s="228"/>
      <c r="K1160" s="228"/>
      <c r="M1160" s="228"/>
      <c r="O1160" s="228"/>
      <c r="Q1160" s="228"/>
      <c r="S1160" s="228"/>
      <c r="U1160" s="228"/>
      <c r="W1160" s="228"/>
    </row>
    <row r="1161" spans="1:23" x14ac:dyDescent="0.35">
      <c r="A1161" s="228"/>
      <c r="C1161" s="228"/>
      <c r="E1161" s="228"/>
      <c r="G1161" s="228"/>
      <c r="I1161" s="228"/>
      <c r="K1161" s="228"/>
      <c r="M1161" s="228"/>
      <c r="O1161" s="228"/>
      <c r="Q1161" s="228"/>
      <c r="S1161" s="228"/>
      <c r="U1161" s="228"/>
      <c r="W1161" s="228"/>
    </row>
    <row r="1162" spans="1:23" x14ac:dyDescent="0.35">
      <c r="A1162" s="228"/>
      <c r="C1162" s="228"/>
      <c r="E1162" s="228"/>
      <c r="G1162" s="228"/>
      <c r="I1162" s="228"/>
      <c r="K1162" s="228"/>
      <c r="M1162" s="228"/>
      <c r="O1162" s="228"/>
      <c r="Q1162" s="228"/>
      <c r="S1162" s="228"/>
      <c r="U1162" s="228"/>
      <c r="W1162" s="228"/>
    </row>
    <row r="1163" spans="1:23" x14ac:dyDescent="0.35">
      <c r="A1163" s="228"/>
      <c r="C1163" s="228"/>
      <c r="E1163" s="228"/>
      <c r="G1163" s="228"/>
      <c r="I1163" s="228"/>
      <c r="K1163" s="228"/>
      <c r="M1163" s="228"/>
      <c r="O1163" s="228"/>
      <c r="Q1163" s="228"/>
      <c r="S1163" s="228"/>
      <c r="U1163" s="228"/>
      <c r="W1163" s="228"/>
    </row>
    <row r="1164" spans="1:23" x14ac:dyDescent="0.35">
      <c r="A1164" s="228"/>
      <c r="C1164" s="228"/>
      <c r="E1164" s="228"/>
      <c r="G1164" s="228"/>
      <c r="I1164" s="228"/>
      <c r="K1164" s="228"/>
      <c r="M1164" s="228"/>
      <c r="O1164" s="228"/>
      <c r="Q1164" s="228"/>
      <c r="S1164" s="228"/>
      <c r="U1164" s="228"/>
      <c r="W1164" s="228"/>
    </row>
    <row r="1165" spans="1:23" x14ac:dyDescent="0.35">
      <c r="A1165" s="228"/>
      <c r="C1165" s="228"/>
      <c r="E1165" s="228"/>
      <c r="G1165" s="228"/>
      <c r="I1165" s="228"/>
      <c r="K1165" s="228"/>
      <c r="M1165" s="228"/>
      <c r="O1165" s="228"/>
      <c r="Q1165" s="228"/>
      <c r="S1165" s="228"/>
      <c r="U1165" s="228"/>
      <c r="W1165" s="228"/>
    </row>
    <row r="1166" spans="1:23" x14ac:dyDescent="0.35">
      <c r="A1166" s="228"/>
      <c r="C1166" s="228"/>
      <c r="E1166" s="228"/>
      <c r="G1166" s="228"/>
      <c r="I1166" s="228"/>
      <c r="K1166" s="228"/>
      <c r="M1166" s="228"/>
      <c r="O1166" s="228"/>
      <c r="Q1166" s="228"/>
      <c r="S1166" s="228"/>
      <c r="U1166" s="228"/>
      <c r="W1166" s="228"/>
    </row>
    <row r="1167" spans="1:23" x14ac:dyDescent="0.35">
      <c r="A1167" s="228"/>
      <c r="C1167" s="228"/>
      <c r="E1167" s="228"/>
      <c r="G1167" s="228"/>
      <c r="I1167" s="228"/>
      <c r="K1167" s="228"/>
      <c r="M1167" s="228"/>
      <c r="O1167" s="228"/>
      <c r="Q1167" s="228"/>
      <c r="S1167" s="228"/>
      <c r="U1167" s="228"/>
      <c r="W1167" s="228"/>
    </row>
    <row r="1168" spans="1:23" x14ac:dyDescent="0.35">
      <c r="A1168" s="228"/>
      <c r="C1168" s="228"/>
      <c r="E1168" s="228"/>
      <c r="G1168" s="228"/>
      <c r="I1168" s="228"/>
      <c r="K1168" s="228"/>
      <c r="M1168" s="228"/>
      <c r="O1168" s="228"/>
      <c r="Q1168" s="228"/>
      <c r="S1168" s="228"/>
      <c r="U1168" s="228"/>
      <c r="W1168" s="228"/>
    </row>
    <row r="1169" spans="1:23" x14ac:dyDescent="0.35">
      <c r="A1169" s="228"/>
      <c r="C1169" s="228"/>
      <c r="E1169" s="228"/>
      <c r="G1169" s="228"/>
      <c r="I1169" s="228"/>
      <c r="K1169" s="228"/>
      <c r="M1169" s="228"/>
      <c r="O1169" s="228"/>
      <c r="Q1169" s="228"/>
      <c r="S1169" s="228"/>
      <c r="U1169" s="228"/>
      <c r="W1169" s="228"/>
    </row>
    <row r="1170" spans="1:23" x14ac:dyDescent="0.35">
      <c r="A1170" s="228"/>
      <c r="C1170" s="228"/>
      <c r="E1170" s="228"/>
      <c r="G1170" s="228"/>
      <c r="I1170" s="228"/>
      <c r="K1170" s="228"/>
      <c r="M1170" s="228"/>
      <c r="O1170" s="228"/>
      <c r="Q1170" s="228"/>
      <c r="S1170" s="228"/>
      <c r="U1170" s="228"/>
      <c r="W1170" s="228"/>
    </row>
    <row r="1171" spans="1:23" x14ac:dyDescent="0.35">
      <c r="A1171" s="228"/>
      <c r="C1171" s="228"/>
      <c r="E1171" s="228"/>
      <c r="G1171" s="228"/>
      <c r="I1171" s="228"/>
      <c r="K1171" s="228"/>
      <c r="M1171" s="228"/>
      <c r="O1171" s="228"/>
      <c r="Q1171" s="228"/>
      <c r="S1171" s="228"/>
      <c r="U1171" s="228"/>
      <c r="W1171" s="228"/>
    </row>
    <row r="1172" spans="1:23" x14ac:dyDescent="0.35">
      <c r="A1172" s="228"/>
      <c r="C1172" s="228"/>
      <c r="E1172" s="228"/>
      <c r="G1172" s="228"/>
      <c r="I1172" s="228"/>
      <c r="K1172" s="228"/>
      <c r="M1172" s="228"/>
      <c r="O1172" s="228"/>
      <c r="Q1172" s="228"/>
      <c r="S1172" s="228"/>
      <c r="U1172" s="228"/>
      <c r="W1172" s="228"/>
    </row>
    <row r="1173" spans="1:23" x14ac:dyDescent="0.35">
      <c r="A1173" s="228"/>
      <c r="C1173" s="228"/>
      <c r="E1173" s="228"/>
      <c r="G1173" s="228"/>
      <c r="I1173" s="228"/>
      <c r="K1173" s="228"/>
      <c r="M1173" s="228"/>
      <c r="O1173" s="228"/>
      <c r="Q1173" s="228"/>
      <c r="S1173" s="228"/>
      <c r="U1173" s="228"/>
      <c r="W1173" s="228"/>
    </row>
    <row r="1174" spans="1:23" x14ac:dyDescent="0.35">
      <c r="A1174" s="228"/>
      <c r="C1174" s="228"/>
      <c r="E1174" s="228"/>
      <c r="G1174" s="228"/>
      <c r="I1174" s="228"/>
      <c r="K1174" s="228"/>
      <c r="M1174" s="228"/>
      <c r="O1174" s="228"/>
      <c r="Q1174" s="228"/>
      <c r="S1174" s="228"/>
      <c r="U1174" s="228"/>
      <c r="W1174" s="228"/>
    </row>
    <row r="1175" spans="1:23" x14ac:dyDescent="0.35">
      <c r="A1175" s="228"/>
      <c r="C1175" s="228"/>
      <c r="E1175" s="228"/>
      <c r="G1175" s="228"/>
      <c r="I1175" s="228"/>
      <c r="K1175" s="228"/>
      <c r="M1175" s="228"/>
      <c r="O1175" s="228"/>
      <c r="Q1175" s="228"/>
      <c r="S1175" s="228"/>
      <c r="U1175" s="228"/>
      <c r="W1175" s="228"/>
    </row>
    <row r="1176" spans="1:23" x14ac:dyDescent="0.35">
      <c r="A1176" s="228"/>
      <c r="C1176" s="228"/>
      <c r="E1176" s="228"/>
      <c r="G1176" s="228"/>
      <c r="I1176" s="228"/>
      <c r="K1176" s="228"/>
      <c r="M1176" s="228"/>
      <c r="O1176" s="228"/>
      <c r="Q1176" s="228"/>
      <c r="S1176" s="228"/>
      <c r="U1176" s="228"/>
      <c r="W1176" s="228"/>
    </row>
    <row r="1177" spans="1:23" x14ac:dyDescent="0.35">
      <c r="A1177" s="228"/>
      <c r="C1177" s="228"/>
      <c r="E1177" s="228"/>
      <c r="G1177" s="228"/>
      <c r="I1177" s="228"/>
      <c r="K1177" s="228"/>
      <c r="M1177" s="228"/>
      <c r="O1177" s="228"/>
      <c r="Q1177" s="228"/>
      <c r="S1177" s="228"/>
      <c r="U1177" s="228"/>
      <c r="W1177" s="228"/>
    </row>
    <row r="1178" spans="1:23" x14ac:dyDescent="0.35">
      <c r="A1178" s="228"/>
      <c r="C1178" s="228"/>
      <c r="E1178" s="228"/>
      <c r="G1178" s="228"/>
      <c r="I1178" s="228"/>
      <c r="K1178" s="228"/>
      <c r="M1178" s="228"/>
      <c r="O1178" s="228"/>
      <c r="Q1178" s="228"/>
      <c r="S1178" s="228"/>
      <c r="U1178" s="228"/>
      <c r="W1178" s="228"/>
    </row>
    <row r="1179" spans="1:23" x14ac:dyDescent="0.35">
      <c r="A1179" s="228"/>
      <c r="C1179" s="228"/>
      <c r="E1179" s="228"/>
      <c r="G1179" s="228"/>
      <c r="I1179" s="228"/>
      <c r="K1179" s="228"/>
      <c r="M1179" s="228"/>
      <c r="O1179" s="228"/>
      <c r="Q1179" s="228"/>
      <c r="S1179" s="228"/>
      <c r="U1179" s="228"/>
      <c r="W1179" s="228"/>
    </row>
    <row r="1180" spans="1:23" x14ac:dyDescent="0.35">
      <c r="A1180" s="228"/>
      <c r="C1180" s="228"/>
      <c r="E1180" s="228"/>
      <c r="G1180" s="228"/>
      <c r="I1180" s="228"/>
      <c r="K1180" s="228"/>
      <c r="M1180" s="228"/>
      <c r="O1180" s="228"/>
      <c r="Q1180" s="228"/>
      <c r="S1180" s="228"/>
      <c r="U1180" s="228"/>
      <c r="W1180" s="228"/>
    </row>
    <row r="1181" spans="1:23" x14ac:dyDescent="0.35">
      <c r="A1181" s="228"/>
      <c r="C1181" s="228"/>
      <c r="E1181" s="228"/>
      <c r="G1181" s="228"/>
      <c r="I1181" s="228"/>
      <c r="K1181" s="228"/>
      <c r="M1181" s="228"/>
      <c r="O1181" s="228"/>
      <c r="Q1181" s="228"/>
      <c r="S1181" s="228"/>
      <c r="U1181" s="228"/>
      <c r="W1181" s="228"/>
    </row>
    <row r="1182" spans="1:23" x14ac:dyDescent="0.35">
      <c r="A1182" s="228"/>
      <c r="C1182" s="228"/>
      <c r="E1182" s="228"/>
      <c r="G1182" s="228"/>
      <c r="I1182" s="228"/>
      <c r="K1182" s="228"/>
      <c r="M1182" s="228"/>
      <c r="O1182" s="228"/>
      <c r="Q1182" s="228"/>
      <c r="S1182" s="228"/>
      <c r="U1182" s="228"/>
      <c r="W1182" s="228"/>
    </row>
    <row r="1183" spans="1:23" x14ac:dyDescent="0.35">
      <c r="A1183" s="228"/>
      <c r="C1183" s="228"/>
      <c r="E1183" s="228"/>
      <c r="G1183" s="228"/>
      <c r="I1183" s="228"/>
      <c r="K1183" s="228"/>
      <c r="M1183" s="228"/>
      <c r="O1183" s="228"/>
      <c r="Q1183" s="228"/>
      <c r="S1183" s="228"/>
      <c r="U1183" s="228"/>
      <c r="W1183" s="228"/>
    </row>
    <row r="1184" spans="1:23" x14ac:dyDescent="0.35">
      <c r="A1184" s="228"/>
      <c r="C1184" s="228"/>
      <c r="E1184" s="228"/>
      <c r="G1184" s="228"/>
      <c r="I1184" s="228"/>
      <c r="K1184" s="228"/>
      <c r="M1184" s="228"/>
      <c r="O1184" s="228"/>
      <c r="Q1184" s="228"/>
      <c r="S1184" s="228"/>
      <c r="U1184" s="228"/>
      <c r="W1184" s="228"/>
    </row>
    <row r="1185" spans="1:23" x14ac:dyDescent="0.35">
      <c r="A1185" s="228"/>
      <c r="C1185" s="228"/>
      <c r="E1185" s="228"/>
      <c r="G1185" s="228"/>
      <c r="I1185" s="228"/>
      <c r="K1185" s="228"/>
      <c r="M1185" s="228"/>
      <c r="O1185" s="228"/>
      <c r="Q1185" s="228"/>
      <c r="S1185" s="228"/>
      <c r="U1185" s="228"/>
      <c r="W1185" s="228"/>
    </row>
    <row r="1186" spans="1:23" x14ac:dyDescent="0.35">
      <c r="A1186" s="228"/>
      <c r="C1186" s="228"/>
      <c r="E1186" s="228"/>
      <c r="G1186" s="228"/>
      <c r="I1186" s="228"/>
      <c r="K1186" s="228"/>
      <c r="M1186" s="228"/>
      <c r="O1186" s="228"/>
      <c r="Q1186" s="228"/>
      <c r="S1186" s="228"/>
      <c r="U1186" s="228"/>
      <c r="W1186" s="228"/>
    </row>
    <row r="1187" spans="1:23" x14ac:dyDescent="0.35">
      <c r="A1187" s="228"/>
      <c r="C1187" s="228"/>
      <c r="E1187" s="228"/>
      <c r="G1187" s="228"/>
      <c r="I1187" s="228"/>
      <c r="K1187" s="228"/>
      <c r="M1187" s="228"/>
      <c r="O1187" s="228"/>
      <c r="Q1187" s="228"/>
      <c r="S1187" s="228"/>
      <c r="U1187" s="228"/>
      <c r="W1187" s="228"/>
    </row>
    <row r="1188" spans="1:23" x14ac:dyDescent="0.35">
      <c r="A1188" s="228"/>
      <c r="C1188" s="228"/>
      <c r="E1188" s="228"/>
      <c r="G1188" s="228"/>
      <c r="I1188" s="228"/>
      <c r="K1188" s="228"/>
      <c r="M1188" s="228"/>
      <c r="O1188" s="228"/>
      <c r="Q1188" s="228"/>
      <c r="S1188" s="228"/>
      <c r="U1188" s="228"/>
      <c r="W1188" s="228"/>
    </row>
    <row r="1189" spans="1:23" x14ac:dyDescent="0.35">
      <c r="A1189" s="228"/>
      <c r="C1189" s="228"/>
      <c r="E1189" s="228"/>
      <c r="G1189" s="228"/>
      <c r="I1189" s="228"/>
      <c r="K1189" s="228"/>
      <c r="M1189" s="228"/>
      <c r="O1189" s="228"/>
      <c r="Q1189" s="228"/>
      <c r="S1189" s="228"/>
      <c r="U1189" s="228"/>
      <c r="W1189" s="228"/>
    </row>
    <row r="1190" spans="1:23" x14ac:dyDescent="0.35">
      <c r="A1190" s="228"/>
      <c r="C1190" s="228"/>
      <c r="E1190" s="228"/>
      <c r="G1190" s="228"/>
      <c r="I1190" s="228"/>
      <c r="K1190" s="228"/>
      <c r="M1190" s="228"/>
      <c r="O1190" s="228"/>
      <c r="Q1190" s="228"/>
      <c r="S1190" s="228"/>
      <c r="U1190" s="228"/>
      <c r="W1190" s="228"/>
    </row>
    <row r="1191" spans="1:23" x14ac:dyDescent="0.35">
      <c r="A1191" s="228"/>
      <c r="C1191" s="228"/>
      <c r="E1191" s="228"/>
      <c r="G1191" s="228"/>
      <c r="I1191" s="228"/>
      <c r="K1191" s="228"/>
      <c r="M1191" s="228"/>
      <c r="O1191" s="228"/>
      <c r="Q1191" s="228"/>
      <c r="S1191" s="228"/>
      <c r="U1191" s="228"/>
      <c r="W1191" s="228"/>
    </row>
    <row r="1192" spans="1:23" x14ac:dyDescent="0.35">
      <c r="A1192" s="228"/>
      <c r="C1192" s="228"/>
      <c r="E1192" s="228"/>
      <c r="G1192" s="228"/>
      <c r="I1192" s="228"/>
      <c r="K1192" s="228"/>
      <c r="M1192" s="228"/>
      <c r="O1192" s="228"/>
      <c r="Q1192" s="228"/>
      <c r="S1192" s="228"/>
      <c r="U1192" s="228"/>
      <c r="W1192" s="228"/>
    </row>
    <row r="1193" spans="1:23" x14ac:dyDescent="0.35">
      <c r="A1193" s="228"/>
      <c r="C1193" s="228"/>
      <c r="E1193" s="228"/>
      <c r="G1193" s="228"/>
      <c r="I1193" s="228"/>
      <c r="K1193" s="228"/>
      <c r="M1193" s="228"/>
      <c r="O1193" s="228"/>
      <c r="Q1193" s="228"/>
      <c r="S1193" s="228"/>
      <c r="U1193" s="228"/>
      <c r="W1193" s="228"/>
    </row>
    <row r="1194" spans="1:23" x14ac:dyDescent="0.35">
      <c r="A1194" s="228"/>
      <c r="C1194" s="228"/>
      <c r="E1194" s="228"/>
      <c r="G1194" s="228"/>
      <c r="I1194" s="228"/>
      <c r="K1194" s="228"/>
      <c r="M1194" s="228"/>
      <c r="O1194" s="228"/>
      <c r="Q1194" s="228"/>
      <c r="S1194" s="228"/>
      <c r="U1194" s="228"/>
      <c r="W1194" s="228"/>
    </row>
    <row r="1195" spans="1:23" x14ac:dyDescent="0.35">
      <c r="A1195" s="228"/>
      <c r="C1195" s="228"/>
      <c r="E1195" s="228"/>
      <c r="G1195" s="228"/>
      <c r="I1195" s="228"/>
      <c r="K1195" s="228"/>
      <c r="M1195" s="228"/>
      <c r="O1195" s="228"/>
      <c r="Q1195" s="228"/>
      <c r="S1195" s="228"/>
      <c r="U1195" s="228"/>
      <c r="W1195" s="228"/>
    </row>
    <row r="1196" spans="1:23" x14ac:dyDescent="0.35">
      <c r="A1196" s="228"/>
      <c r="C1196" s="228"/>
      <c r="E1196" s="228"/>
      <c r="G1196" s="228"/>
      <c r="I1196" s="228"/>
      <c r="K1196" s="228"/>
      <c r="M1196" s="228"/>
      <c r="O1196" s="228"/>
      <c r="Q1196" s="228"/>
      <c r="S1196" s="228"/>
      <c r="U1196" s="228"/>
      <c r="W1196" s="228"/>
    </row>
    <row r="1197" spans="1:23" x14ac:dyDescent="0.35">
      <c r="A1197" s="228"/>
      <c r="C1197" s="228"/>
      <c r="E1197" s="228"/>
      <c r="G1197" s="228"/>
      <c r="I1197" s="228"/>
      <c r="K1197" s="228"/>
      <c r="M1197" s="228"/>
      <c r="O1197" s="228"/>
      <c r="Q1197" s="228"/>
      <c r="S1197" s="228"/>
      <c r="U1197" s="228"/>
      <c r="W1197" s="228"/>
    </row>
    <row r="1198" spans="1:23" x14ac:dyDescent="0.35">
      <c r="A1198" s="228"/>
      <c r="C1198" s="228"/>
      <c r="E1198" s="228"/>
      <c r="G1198" s="228"/>
      <c r="I1198" s="228"/>
      <c r="K1198" s="228"/>
      <c r="M1198" s="228"/>
      <c r="O1198" s="228"/>
      <c r="Q1198" s="228"/>
      <c r="S1198" s="228"/>
      <c r="U1198" s="228"/>
      <c r="W1198" s="228"/>
    </row>
    <row r="1199" spans="1:23" x14ac:dyDescent="0.35">
      <c r="A1199" s="228"/>
      <c r="C1199" s="228"/>
      <c r="E1199" s="228"/>
      <c r="G1199" s="228"/>
      <c r="I1199" s="228"/>
      <c r="K1199" s="228"/>
      <c r="M1199" s="228"/>
      <c r="O1199" s="228"/>
      <c r="Q1199" s="228"/>
      <c r="S1199" s="228"/>
      <c r="U1199" s="228"/>
      <c r="W1199" s="228"/>
    </row>
    <row r="1200" spans="1:23" x14ac:dyDescent="0.35">
      <c r="A1200" s="228"/>
      <c r="C1200" s="228"/>
      <c r="E1200" s="228"/>
      <c r="G1200" s="228"/>
      <c r="I1200" s="228"/>
      <c r="K1200" s="228"/>
      <c r="M1200" s="228"/>
      <c r="O1200" s="228"/>
      <c r="Q1200" s="228"/>
      <c r="S1200" s="228"/>
      <c r="U1200" s="228"/>
      <c r="W1200" s="228"/>
    </row>
    <row r="1201" spans="1:23" x14ac:dyDescent="0.35">
      <c r="A1201" s="228"/>
      <c r="C1201" s="228"/>
      <c r="E1201" s="228"/>
      <c r="G1201" s="228"/>
      <c r="I1201" s="228"/>
      <c r="K1201" s="228"/>
      <c r="M1201" s="228"/>
      <c r="O1201" s="228"/>
      <c r="Q1201" s="228"/>
      <c r="S1201" s="228"/>
      <c r="U1201" s="228"/>
      <c r="W1201" s="228"/>
    </row>
    <row r="1202" spans="1:23" x14ac:dyDescent="0.35">
      <c r="A1202" s="228"/>
      <c r="C1202" s="228"/>
      <c r="E1202" s="228"/>
      <c r="G1202" s="228"/>
      <c r="I1202" s="228"/>
      <c r="K1202" s="228"/>
      <c r="M1202" s="228"/>
      <c r="O1202" s="228"/>
      <c r="Q1202" s="228"/>
      <c r="S1202" s="228"/>
      <c r="U1202" s="228"/>
      <c r="W1202" s="228"/>
    </row>
    <row r="1203" spans="1:23" x14ac:dyDescent="0.35">
      <c r="A1203" s="228"/>
      <c r="C1203" s="228"/>
      <c r="E1203" s="228"/>
      <c r="G1203" s="228"/>
      <c r="I1203" s="228"/>
      <c r="K1203" s="228"/>
      <c r="M1203" s="228"/>
      <c r="O1203" s="228"/>
      <c r="Q1203" s="228"/>
      <c r="S1203" s="228"/>
      <c r="U1203" s="228"/>
      <c r="W1203" s="228"/>
    </row>
    <row r="1204" spans="1:23" x14ac:dyDescent="0.35">
      <c r="A1204" s="228"/>
      <c r="C1204" s="228"/>
      <c r="E1204" s="228"/>
      <c r="G1204" s="228"/>
      <c r="I1204" s="228"/>
      <c r="K1204" s="228"/>
      <c r="M1204" s="228"/>
      <c r="O1204" s="228"/>
      <c r="Q1204" s="228"/>
      <c r="S1204" s="228"/>
      <c r="U1204" s="228"/>
      <c r="W1204" s="228"/>
    </row>
    <row r="1205" spans="1:23" x14ac:dyDescent="0.35">
      <c r="A1205" s="228"/>
      <c r="C1205" s="228"/>
      <c r="E1205" s="228"/>
      <c r="G1205" s="228"/>
      <c r="I1205" s="228"/>
      <c r="K1205" s="228"/>
      <c r="M1205" s="228"/>
      <c r="O1205" s="228"/>
      <c r="Q1205" s="228"/>
      <c r="S1205" s="228"/>
      <c r="U1205" s="228"/>
      <c r="W1205" s="228"/>
    </row>
    <row r="1206" spans="1:23" x14ac:dyDescent="0.35">
      <c r="A1206" s="228"/>
      <c r="C1206" s="228"/>
      <c r="E1206" s="228"/>
      <c r="G1206" s="228"/>
      <c r="I1206" s="228"/>
      <c r="K1206" s="228"/>
      <c r="M1206" s="228"/>
      <c r="O1206" s="228"/>
      <c r="Q1206" s="228"/>
      <c r="S1206" s="228"/>
      <c r="U1206" s="228"/>
      <c r="W1206" s="228"/>
    </row>
    <row r="1207" spans="1:23" x14ac:dyDescent="0.35">
      <c r="A1207" s="228"/>
      <c r="C1207" s="228"/>
      <c r="E1207" s="228"/>
      <c r="G1207" s="228"/>
      <c r="I1207" s="228"/>
      <c r="K1207" s="228"/>
      <c r="M1207" s="228"/>
      <c r="O1207" s="228"/>
      <c r="Q1207" s="228"/>
      <c r="S1207" s="228"/>
      <c r="U1207" s="228"/>
      <c r="W1207" s="228"/>
    </row>
    <row r="1208" spans="1:23" x14ac:dyDescent="0.35">
      <c r="A1208" s="228"/>
      <c r="C1208" s="228"/>
      <c r="E1208" s="228"/>
      <c r="G1208" s="228"/>
      <c r="I1208" s="228"/>
      <c r="K1208" s="228"/>
      <c r="M1208" s="228"/>
      <c r="O1208" s="228"/>
      <c r="Q1208" s="228"/>
      <c r="S1208" s="228"/>
      <c r="U1208" s="228"/>
      <c r="W1208" s="228"/>
    </row>
    <row r="1209" spans="1:23" x14ac:dyDescent="0.35">
      <c r="A1209" s="228"/>
      <c r="C1209" s="228"/>
      <c r="E1209" s="228"/>
      <c r="G1209" s="228"/>
      <c r="I1209" s="228"/>
      <c r="K1209" s="228"/>
      <c r="M1209" s="228"/>
      <c r="O1209" s="228"/>
      <c r="Q1209" s="228"/>
      <c r="S1209" s="228"/>
      <c r="U1209" s="228"/>
      <c r="W1209" s="228"/>
    </row>
    <row r="1210" spans="1:23" x14ac:dyDescent="0.35">
      <c r="A1210" s="228"/>
      <c r="C1210" s="228"/>
      <c r="E1210" s="228"/>
      <c r="G1210" s="228"/>
      <c r="I1210" s="228"/>
      <c r="K1210" s="228"/>
      <c r="M1210" s="228"/>
      <c r="O1210" s="228"/>
      <c r="Q1210" s="228"/>
      <c r="S1210" s="228"/>
      <c r="U1210" s="228"/>
      <c r="W1210" s="228"/>
    </row>
    <row r="1211" spans="1:23" x14ac:dyDescent="0.35">
      <c r="A1211" s="228"/>
      <c r="C1211" s="228"/>
      <c r="E1211" s="228"/>
      <c r="G1211" s="228"/>
      <c r="I1211" s="228"/>
      <c r="K1211" s="228"/>
      <c r="M1211" s="228"/>
      <c r="O1211" s="228"/>
      <c r="Q1211" s="228"/>
      <c r="S1211" s="228"/>
      <c r="U1211" s="228"/>
      <c r="W1211" s="228"/>
    </row>
    <row r="1212" spans="1:23" x14ac:dyDescent="0.35">
      <c r="A1212" s="228"/>
      <c r="C1212" s="228"/>
      <c r="E1212" s="228"/>
      <c r="G1212" s="228"/>
      <c r="I1212" s="228"/>
      <c r="K1212" s="228"/>
      <c r="M1212" s="228"/>
      <c r="O1212" s="228"/>
      <c r="Q1212" s="228"/>
      <c r="S1212" s="228"/>
      <c r="U1212" s="228"/>
      <c r="W1212" s="228"/>
    </row>
    <row r="1213" spans="1:23" x14ac:dyDescent="0.35">
      <c r="A1213" s="228"/>
      <c r="C1213" s="228"/>
      <c r="E1213" s="228"/>
      <c r="G1213" s="228"/>
      <c r="I1213" s="228"/>
      <c r="K1213" s="228"/>
      <c r="M1213" s="228"/>
      <c r="O1213" s="228"/>
      <c r="Q1213" s="228"/>
      <c r="S1213" s="228"/>
      <c r="U1213" s="228"/>
      <c r="W1213" s="228"/>
    </row>
    <row r="1214" spans="1:23" x14ac:dyDescent="0.35">
      <c r="A1214" s="228"/>
      <c r="C1214" s="228"/>
      <c r="E1214" s="228"/>
      <c r="G1214" s="228"/>
      <c r="I1214" s="228"/>
      <c r="K1214" s="228"/>
      <c r="M1214" s="228"/>
      <c r="O1214" s="228"/>
      <c r="Q1214" s="228"/>
      <c r="S1214" s="228"/>
      <c r="U1214" s="228"/>
      <c r="W1214" s="228"/>
    </row>
    <row r="1215" spans="1:23" x14ac:dyDescent="0.35">
      <c r="A1215" s="228"/>
      <c r="C1215" s="228"/>
      <c r="E1215" s="228"/>
      <c r="G1215" s="228"/>
      <c r="I1215" s="228"/>
      <c r="K1215" s="228"/>
      <c r="M1215" s="228"/>
      <c r="O1215" s="228"/>
      <c r="Q1215" s="228"/>
      <c r="S1215" s="228"/>
      <c r="U1215" s="228"/>
      <c r="W1215" s="228"/>
    </row>
    <row r="1216" spans="1:23" x14ac:dyDescent="0.35">
      <c r="A1216" s="228"/>
      <c r="C1216" s="228"/>
      <c r="E1216" s="228"/>
      <c r="G1216" s="228"/>
      <c r="I1216" s="228"/>
      <c r="K1216" s="228"/>
      <c r="M1216" s="228"/>
      <c r="O1216" s="228"/>
      <c r="Q1216" s="228"/>
      <c r="S1216" s="228"/>
      <c r="U1216" s="228"/>
      <c r="W1216" s="228"/>
    </row>
    <row r="1217" spans="1:23" x14ac:dyDescent="0.35">
      <c r="A1217" s="228"/>
      <c r="C1217" s="228"/>
      <c r="E1217" s="228"/>
      <c r="G1217" s="228"/>
      <c r="I1217" s="228"/>
      <c r="K1217" s="228"/>
      <c r="M1217" s="228"/>
      <c r="O1217" s="228"/>
      <c r="Q1217" s="228"/>
      <c r="S1217" s="228"/>
      <c r="U1217" s="228"/>
      <c r="W1217" s="228"/>
    </row>
    <row r="1218" spans="1:23" x14ac:dyDescent="0.35">
      <c r="A1218" s="228"/>
      <c r="C1218" s="228"/>
      <c r="E1218" s="228"/>
      <c r="G1218" s="228"/>
      <c r="I1218" s="228"/>
      <c r="K1218" s="228"/>
      <c r="M1218" s="228"/>
      <c r="O1218" s="228"/>
      <c r="Q1218" s="228"/>
      <c r="S1218" s="228"/>
      <c r="U1218" s="228"/>
      <c r="W1218" s="228"/>
    </row>
    <row r="1219" spans="1:23" x14ac:dyDescent="0.35">
      <c r="A1219" s="228"/>
      <c r="C1219" s="228"/>
      <c r="E1219" s="228"/>
      <c r="G1219" s="228"/>
      <c r="I1219" s="228"/>
      <c r="K1219" s="228"/>
      <c r="M1219" s="228"/>
      <c r="O1219" s="228"/>
      <c r="Q1219" s="228"/>
      <c r="S1219" s="228"/>
      <c r="U1219" s="228"/>
      <c r="W1219" s="228"/>
    </row>
    <row r="1220" spans="1:23" x14ac:dyDescent="0.35">
      <c r="A1220" s="228"/>
      <c r="C1220" s="228"/>
      <c r="E1220" s="228"/>
      <c r="G1220" s="228"/>
      <c r="I1220" s="228"/>
      <c r="K1220" s="228"/>
      <c r="M1220" s="228"/>
      <c r="O1220" s="228"/>
      <c r="Q1220" s="228"/>
      <c r="S1220" s="228"/>
      <c r="U1220" s="228"/>
      <c r="W1220" s="228"/>
    </row>
    <row r="1221" spans="1:23" x14ac:dyDescent="0.35">
      <c r="A1221" s="228"/>
      <c r="C1221" s="228"/>
      <c r="E1221" s="228"/>
      <c r="G1221" s="228"/>
      <c r="I1221" s="228"/>
      <c r="K1221" s="228"/>
      <c r="M1221" s="228"/>
      <c r="O1221" s="228"/>
      <c r="Q1221" s="228"/>
      <c r="S1221" s="228"/>
      <c r="U1221" s="228"/>
      <c r="W1221" s="228"/>
    </row>
    <row r="1222" spans="1:23" x14ac:dyDescent="0.35">
      <c r="A1222" s="228"/>
      <c r="C1222" s="228"/>
      <c r="E1222" s="228"/>
      <c r="G1222" s="228"/>
      <c r="I1222" s="228"/>
      <c r="K1222" s="228"/>
      <c r="M1222" s="228"/>
      <c r="O1222" s="228"/>
      <c r="Q1222" s="228"/>
      <c r="S1222" s="228"/>
      <c r="U1222" s="228"/>
      <c r="W1222" s="228"/>
    </row>
    <row r="1223" spans="1:23" x14ac:dyDescent="0.35">
      <c r="A1223" s="228"/>
      <c r="C1223" s="228"/>
      <c r="E1223" s="228"/>
      <c r="G1223" s="228"/>
      <c r="I1223" s="228"/>
      <c r="K1223" s="228"/>
      <c r="M1223" s="228"/>
      <c r="O1223" s="228"/>
      <c r="Q1223" s="228"/>
      <c r="S1223" s="228"/>
      <c r="U1223" s="228"/>
      <c r="W1223" s="228"/>
    </row>
    <row r="1224" spans="1:23" x14ac:dyDescent="0.35">
      <c r="A1224" s="228"/>
      <c r="C1224" s="228"/>
      <c r="E1224" s="228"/>
      <c r="G1224" s="228"/>
      <c r="I1224" s="228"/>
      <c r="K1224" s="228"/>
      <c r="M1224" s="228"/>
      <c r="O1224" s="228"/>
      <c r="Q1224" s="228"/>
      <c r="S1224" s="228"/>
      <c r="U1224" s="228"/>
      <c r="W1224" s="228"/>
    </row>
    <row r="1225" spans="1:23" x14ac:dyDescent="0.35">
      <c r="A1225" s="228"/>
      <c r="C1225" s="228"/>
      <c r="E1225" s="228"/>
      <c r="G1225" s="228"/>
      <c r="I1225" s="228"/>
      <c r="K1225" s="228"/>
      <c r="M1225" s="228"/>
      <c r="O1225" s="228"/>
      <c r="Q1225" s="228"/>
      <c r="S1225" s="228"/>
      <c r="U1225" s="228"/>
      <c r="W1225" s="228"/>
    </row>
    <row r="1226" spans="1:23" x14ac:dyDescent="0.35">
      <c r="A1226" s="228"/>
      <c r="C1226" s="228"/>
      <c r="E1226" s="228"/>
      <c r="G1226" s="228"/>
      <c r="I1226" s="228"/>
      <c r="K1226" s="228"/>
      <c r="M1226" s="228"/>
      <c r="O1226" s="228"/>
      <c r="Q1226" s="228"/>
      <c r="S1226" s="228"/>
      <c r="U1226" s="228"/>
      <c r="W1226" s="228"/>
    </row>
    <row r="1227" spans="1:23" x14ac:dyDescent="0.35">
      <c r="A1227" s="228"/>
      <c r="C1227" s="228"/>
      <c r="E1227" s="228"/>
      <c r="G1227" s="228"/>
      <c r="I1227" s="228"/>
      <c r="K1227" s="228"/>
      <c r="M1227" s="228"/>
      <c r="O1227" s="228"/>
      <c r="Q1227" s="228"/>
      <c r="S1227" s="228"/>
      <c r="U1227" s="228"/>
      <c r="W1227" s="228"/>
    </row>
    <row r="1228" spans="1:23" x14ac:dyDescent="0.35">
      <c r="A1228" s="228"/>
      <c r="C1228" s="228"/>
      <c r="E1228" s="228"/>
      <c r="G1228" s="228"/>
      <c r="I1228" s="228"/>
      <c r="K1228" s="228"/>
      <c r="M1228" s="228"/>
      <c r="O1228" s="228"/>
      <c r="Q1228" s="228"/>
      <c r="S1228" s="228"/>
      <c r="U1228" s="228"/>
      <c r="W1228" s="228"/>
    </row>
    <row r="1229" spans="1:23" x14ac:dyDescent="0.35">
      <c r="A1229" s="228"/>
      <c r="C1229" s="228"/>
      <c r="E1229" s="228"/>
      <c r="G1229" s="228"/>
      <c r="I1229" s="228"/>
      <c r="K1229" s="228"/>
      <c r="M1229" s="228"/>
      <c r="O1229" s="228"/>
      <c r="Q1229" s="228"/>
      <c r="S1229" s="228"/>
      <c r="U1229" s="228"/>
      <c r="W1229" s="228"/>
    </row>
    <row r="1230" spans="1:23" x14ac:dyDescent="0.35">
      <c r="A1230" s="228"/>
      <c r="C1230" s="228"/>
      <c r="E1230" s="228"/>
      <c r="G1230" s="228"/>
      <c r="I1230" s="228"/>
      <c r="K1230" s="228"/>
      <c r="M1230" s="228"/>
      <c r="O1230" s="228"/>
      <c r="Q1230" s="228"/>
      <c r="S1230" s="228"/>
      <c r="U1230" s="228"/>
      <c r="W1230" s="228"/>
    </row>
    <row r="1231" spans="1:23" x14ac:dyDescent="0.35">
      <c r="A1231" s="228"/>
      <c r="C1231" s="228"/>
      <c r="E1231" s="228"/>
      <c r="G1231" s="228"/>
      <c r="I1231" s="228"/>
      <c r="K1231" s="228"/>
      <c r="M1231" s="228"/>
      <c r="O1231" s="228"/>
      <c r="Q1231" s="228"/>
      <c r="S1231" s="228"/>
      <c r="U1231" s="228"/>
      <c r="W1231" s="228"/>
    </row>
    <row r="1232" spans="1:23" x14ac:dyDescent="0.35">
      <c r="A1232" s="228"/>
      <c r="C1232" s="228"/>
      <c r="E1232" s="228"/>
      <c r="G1232" s="228"/>
      <c r="I1232" s="228"/>
      <c r="K1232" s="228"/>
      <c r="M1232" s="228"/>
      <c r="O1232" s="228"/>
      <c r="Q1232" s="228"/>
      <c r="S1232" s="228"/>
      <c r="U1232" s="228"/>
      <c r="W1232" s="228"/>
    </row>
    <row r="1233" spans="1:23" x14ac:dyDescent="0.35">
      <c r="A1233" s="228"/>
      <c r="C1233" s="228"/>
      <c r="E1233" s="228"/>
      <c r="G1233" s="228"/>
      <c r="I1233" s="228"/>
      <c r="K1233" s="228"/>
      <c r="M1233" s="228"/>
      <c r="O1233" s="228"/>
      <c r="Q1233" s="228"/>
      <c r="S1233" s="228"/>
      <c r="U1233" s="228"/>
      <c r="W1233" s="228"/>
    </row>
    <row r="1234" spans="1:23" x14ac:dyDescent="0.35">
      <c r="A1234" s="228"/>
      <c r="C1234" s="228"/>
      <c r="E1234" s="228"/>
      <c r="G1234" s="228"/>
      <c r="I1234" s="228"/>
      <c r="K1234" s="228"/>
      <c r="M1234" s="228"/>
      <c r="O1234" s="228"/>
      <c r="Q1234" s="228"/>
      <c r="S1234" s="228"/>
      <c r="U1234" s="228"/>
      <c r="W1234" s="228"/>
    </row>
    <row r="1235" spans="1:23" x14ac:dyDescent="0.35">
      <c r="A1235" s="228"/>
      <c r="C1235" s="228"/>
      <c r="E1235" s="228"/>
      <c r="G1235" s="228"/>
      <c r="I1235" s="228"/>
      <c r="K1235" s="228"/>
      <c r="M1235" s="228"/>
      <c r="O1235" s="228"/>
      <c r="Q1235" s="228"/>
      <c r="S1235" s="228"/>
      <c r="U1235" s="228"/>
      <c r="W1235" s="228"/>
    </row>
    <row r="1236" spans="1:23" x14ac:dyDescent="0.35">
      <c r="A1236" s="228"/>
      <c r="C1236" s="228"/>
      <c r="E1236" s="228"/>
      <c r="G1236" s="228"/>
      <c r="I1236" s="228"/>
      <c r="K1236" s="228"/>
      <c r="M1236" s="228"/>
      <c r="O1236" s="228"/>
      <c r="Q1236" s="228"/>
      <c r="S1236" s="228"/>
      <c r="U1236" s="228"/>
      <c r="W1236" s="228"/>
    </row>
    <row r="1237" spans="1:23" x14ac:dyDescent="0.35">
      <c r="A1237" s="228"/>
      <c r="C1237" s="228"/>
      <c r="E1237" s="228"/>
      <c r="G1237" s="228"/>
      <c r="I1237" s="228"/>
      <c r="K1237" s="228"/>
      <c r="M1237" s="228"/>
      <c r="O1237" s="228"/>
      <c r="Q1237" s="228"/>
      <c r="S1237" s="228"/>
      <c r="U1237" s="228"/>
      <c r="W1237" s="228"/>
    </row>
    <row r="1238" spans="1:23" x14ac:dyDescent="0.35">
      <c r="A1238" s="228"/>
      <c r="C1238" s="228"/>
      <c r="E1238" s="228"/>
      <c r="G1238" s="228"/>
      <c r="I1238" s="228"/>
      <c r="K1238" s="228"/>
      <c r="M1238" s="228"/>
      <c r="O1238" s="228"/>
      <c r="Q1238" s="228"/>
      <c r="S1238" s="228"/>
      <c r="U1238" s="228"/>
      <c r="W1238" s="228"/>
    </row>
    <row r="1239" spans="1:23" x14ac:dyDescent="0.35">
      <c r="A1239" s="228"/>
      <c r="C1239" s="228"/>
      <c r="E1239" s="228"/>
      <c r="G1239" s="228"/>
      <c r="I1239" s="228"/>
      <c r="K1239" s="228"/>
      <c r="M1239" s="228"/>
      <c r="O1239" s="228"/>
      <c r="Q1239" s="228"/>
      <c r="S1239" s="228"/>
      <c r="U1239" s="228"/>
      <c r="W1239" s="228"/>
    </row>
    <row r="1240" spans="1:23" x14ac:dyDescent="0.35">
      <c r="A1240" s="228"/>
      <c r="C1240" s="228"/>
      <c r="E1240" s="228"/>
      <c r="G1240" s="228"/>
      <c r="I1240" s="228"/>
      <c r="K1240" s="228"/>
      <c r="M1240" s="228"/>
      <c r="O1240" s="228"/>
      <c r="Q1240" s="228"/>
      <c r="S1240" s="228"/>
      <c r="U1240" s="228"/>
      <c r="W1240" s="228"/>
    </row>
    <row r="1241" spans="1:23" x14ac:dyDescent="0.35">
      <c r="A1241" s="228"/>
      <c r="C1241" s="228"/>
      <c r="E1241" s="228"/>
      <c r="G1241" s="228"/>
      <c r="I1241" s="228"/>
      <c r="K1241" s="228"/>
      <c r="M1241" s="228"/>
      <c r="O1241" s="228"/>
      <c r="Q1241" s="228"/>
      <c r="S1241" s="228"/>
      <c r="U1241" s="228"/>
      <c r="W1241" s="228"/>
    </row>
    <row r="1242" spans="1:23" x14ac:dyDescent="0.35">
      <c r="A1242" s="228"/>
      <c r="C1242" s="228"/>
      <c r="E1242" s="228"/>
      <c r="G1242" s="228"/>
      <c r="I1242" s="228"/>
      <c r="K1242" s="228"/>
      <c r="M1242" s="228"/>
      <c r="O1242" s="228"/>
      <c r="Q1242" s="228"/>
      <c r="S1242" s="228"/>
      <c r="U1242" s="228"/>
      <c r="W1242" s="228"/>
    </row>
    <row r="1243" spans="1:23" x14ac:dyDescent="0.35">
      <c r="A1243" s="228"/>
      <c r="C1243" s="228"/>
      <c r="E1243" s="228"/>
      <c r="G1243" s="228"/>
      <c r="I1243" s="228"/>
      <c r="K1243" s="228"/>
      <c r="M1243" s="228"/>
      <c r="O1243" s="228"/>
      <c r="Q1243" s="228"/>
      <c r="S1243" s="228"/>
      <c r="U1243" s="228"/>
      <c r="W1243" s="228"/>
    </row>
    <row r="1244" spans="1:23" x14ac:dyDescent="0.35">
      <c r="A1244" s="228"/>
      <c r="C1244" s="228"/>
      <c r="E1244" s="228"/>
      <c r="G1244" s="228"/>
      <c r="I1244" s="228"/>
      <c r="K1244" s="228"/>
      <c r="M1244" s="228"/>
      <c r="O1244" s="228"/>
      <c r="Q1244" s="228"/>
      <c r="S1244" s="228"/>
      <c r="U1244" s="228"/>
      <c r="W1244" s="228"/>
    </row>
    <row r="1245" spans="1:23" x14ac:dyDescent="0.35">
      <c r="A1245" s="228"/>
      <c r="C1245" s="228"/>
      <c r="E1245" s="228"/>
      <c r="G1245" s="228"/>
      <c r="I1245" s="228"/>
      <c r="K1245" s="228"/>
      <c r="M1245" s="228"/>
      <c r="O1245" s="228"/>
      <c r="Q1245" s="228"/>
      <c r="S1245" s="228"/>
      <c r="U1245" s="228"/>
      <c r="W1245" s="228"/>
    </row>
    <row r="1246" spans="1:23" x14ac:dyDescent="0.35">
      <c r="A1246" s="228"/>
      <c r="C1246" s="228"/>
      <c r="E1246" s="228"/>
      <c r="G1246" s="228"/>
      <c r="I1246" s="228"/>
      <c r="K1246" s="228"/>
      <c r="M1246" s="228"/>
      <c r="O1246" s="228"/>
      <c r="Q1246" s="228"/>
      <c r="S1246" s="228"/>
      <c r="U1246" s="228"/>
      <c r="W1246" s="228"/>
    </row>
    <row r="1247" spans="1:23" x14ac:dyDescent="0.35">
      <c r="A1247" s="228"/>
      <c r="C1247" s="228"/>
      <c r="E1247" s="228"/>
      <c r="G1247" s="228"/>
      <c r="I1247" s="228"/>
      <c r="K1247" s="228"/>
      <c r="M1247" s="228"/>
      <c r="O1247" s="228"/>
      <c r="Q1247" s="228"/>
      <c r="S1247" s="228"/>
      <c r="U1247" s="228"/>
      <c r="W1247" s="228"/>
    </row>
    <row r="1248" spans="1:23" x14ac:dyDescent="0.35">
      <c r="A1248" s="228"/>
      <c r="C1248" s="228"/>
      <c r="E1248" s="228"/>
      <c r="G1248" s="228"/>
      <c r="I1248" s="228"/>
      <c r="K1248" s="228"/>
      <c r="M1248" s="228"/>
      <c r="O1248" s="228"/>
      <c r="Q1248" s="228"/>
      <c r="S1248" s="228"/>
      <c r="U1248" s="228"/>
      <c r="W1248" s="228"/>
    </row>
    <row r="1249" spans="1:23" x14ac:dyDescent="0.35">
      <c r="A1249" s="228"/>
      <c r="C1249" s="228"/>
      <c r="E1249" s="228"/>
      <c r="G1249" s="228"/>
      <c r="I1249" s="228"/>
      <c r="K1249" s="228"/>
      <c r="M1249" s="228"/>
      <c r="O1249" s="228"/>
      <c r="Q1249" s="228"/>
      <c r="S1249" s="228"/>
      <c r="U1249" s="228"/>
      <c r="W1249" s="228"/>
    </row>
    <row r="1250" spans="1:23" x14ac:dyDescent="0.35">
      <c r="A1250" s="228"/>
      <c r="C1250" s="228"/>
      <c r="E1250" s="228"/>
      <c r="G1250" s="228"/>
      <c r="I1250" s="228"/>
      <c r="K1250" s="228"/>
      <c r="M1250" s="228"/>
      <c r="O1250" s="228"/>
      <c r="Q1250" s="228"/>
      <c r="S1250" s="228"/>
      <c r="U1250" s="228"/>
      <c r="W1250" s="228"/>
    </row>
    <row r="1251" spans="1:23" x14ac:dyDescent="0.35">
      <c r="A1251" s="228"/>
      <c r="C1251" s="228"/>
      <c r="E1251" s="228"/>
      <c r="G1251" s="228"/>
      <c r="I1251" s="228"/>
      <c r="K1251" s="228"/>
      <c r="M1251" s="228"/>
      <c r="O1251" s="228"/>
      <c r="Q1251" s="228"/>
      <c r="S1251" s="228"/>
      <c r="U1251" s="228"/>
      <c r="W1251" s="228"/>
    </row>
    <row r="1252" spans="1:23" x14ac:dyDescent="0.35">
      <c r="A1252" s="228"/>
      <c r="C1252" s="228"/>
      <c r="E1252" s="228"/>
      <c r="G1252" s="228"/>
      <c r="I1252" s="228"/>
      <c r="K1252" s="228"/>
      <c r="M1252" s="228"/>
      <c r="O1252" s="228"/>
      <c r="Q1252" s="228"/>
      <c r="S1252" s="228"/>
      <c r="U1252" s="228"/>
      <c r="W1252" s="228"/>
    </row>
    <row r="1253" spans="1:23" x14ac:dyDescent="0.35">
      <c r="A1253" s="228"/>
      <c r="C1253" s="228"/>
      <c r="E1253" s="228"/>
      <c r="G1253" s="228"/>
      <c r="I1253" s="228"/>
      <c r="K1253" s="228"/>
      <c r="M1253" s="228"/>
      <c r="O1253" s="228"/>
      <c r="Q1253" s="228"/>
      <c r="S1253" s="228"/>
      <c r="U1253" s="228"/>
      <c r="W1253" s="228"/>
    </row>
    <row r="1254" spans="1:23" x14ac:dyDescent="0.35">
      <c r="A1254" s="228"/>
      <c r="C1254" s="228"/>
      <c r="E1254" s="228"/>
      <c r="G1254" s="228"/>
      <c r="I1254" s="228"/>
      <c r="K1254" s="228"/>
      <c r="M1254" s="228"/>
      <c r="O1254" s="228"/>
      <c r="Q1254" s="228"/>
      <c r="S1254" s="228"/>
      <c r="U1254" s="228"/>
      <c r="W1254" s="228"/>
    </row>
    <row r="1255" spans="1:23" x14ac:dyDescent="0.35">
      <c r="A1255" s="228"/>
      <c r="C1255" s="228"/>
      <c r="E1255" s="228"/>
      <c r="G1255" s="228"/>
      <c r="I1255" s="228"/>
      <c r="K1255" s="228"/>
      <c r="M1255" s="228"/>
      <c r="O1255" s="228"/>
      <c r="Q1255" s="228"/>
      <c r="S1255" s="228"/>
      <c r="U1255" s="228"/>
      <c r="W1255" s="228"/>
    </row>
    <row r="1256" spans="1:23" x14ac:dyDescent="0.35">
      <c r="A1256" s="228"/>
      <c r="C1256" s="228"/>
      <c r="E1256" s="228"/>
      <c r="G1256" s="228"/>
      <c r="I1256" s="228"/>
      <c r="K1256" s="228"/>
      <c r="M1256" s="228"/>
      <c r="O1256" s="228"/>
      <c r="Q1256" s="228"/>
      <c r="S1256" s="228"/>
      <c r="U1256" s="228"/>
      <c r="W1256" s="228"/>
    </row>
    <row r="1257" spans="1:23" x14ac:dyDescent="0.35">
      <c r="A1257" s="228"/>
      <c r="C1257" s="228"/>
      <c r="E1257" s="228"/>
      <c r="G1257" s="228"/>
      <c r="I1257" s="228"/>
      <c r="K1257" s="228"/>
      <c r="M1257" s="228"/>
      <c r="O1257" s="228"/>
      <c r="Q1257" s="228"/>
      <c r="S1257" s="228"/>
      <c r="U1257" s="228"/>
      <c r="W1257" s="228"/>
    </row>
    <row r="1258" spans="1:23" x14ac:dyDescent="0.35">
      <c r="A1258" s="228"/>
      <c r="C1258" s="228"/>
      <c r="E1258" s="228"/>
      <c r="G1258" s="228"/>
      <c r="I1258" s="228"/>
      <c r="K1258" s="228"/>
      <c r="M1258" s="228"/>
      <c r="O1258" s="228"/>
      <c r="Q1258" s="228"/>
      <c r="S1258" s="228"/>
      <c r="U1258" s="228"/>
      <c r="W1258" s="228"/>
    </row>
    <row r="1259" spans="1:23" x14ac:dyDescent="0.35">
      <c r="A1259" s="228"/>
      <c r="C1259" s="228"/>
      <c r="E1259" s="228"/>
      <c r="G1259" s="228"/>
      <c r="I1259" s="228"/>
      <c r="K1259" s="228"/>
      <c r="M1259" s="228"/>
      <c r="O1259" s="228"/>
      <c r="Q1259" s="228"/>
      <c r="S1259" s="228"/>
      <c r="U1259" s="228"/>
      <c r="W1259" s="228"/>
    </row>
    <row r="1260" spans="1:23" x14ac:dyDescent="0.35">
      <c r="A1260" s="228"/>
      <c r="C1260" s="228"/>
      <c r="E1260" s="228"/>
      <c r="G1260" s="228"/>
      <c r="I1260" s="228"/>
      <c r="K1260" s="228"/>
      <c r="M1260" s="228"/>
      <c r="O1260" s="228"/>
      <c r="Q1260" s="228"/>
      <c r="S1260" s="228"/>
      <c r="U1260" s="228"/>
      <c r="W1260" s="228"/>
    </row>
    <row r="1261" spans="1:23" x14ac:dyDescent="0.35">
      <c r="A1261" s="228"/>
      <c r="C1261" s="228"/>
      <c r="E1261" s="228"/>
      <c r="G1261" s="228"/>
      <c r="I1261" s="228"/>
      <c r="K1261" s="228"/>
      <c r="M1261" s="228"/>
      <c r="O1261" s="228"/>
      <c r="Q1261" s="228"/>
      <c r="S1261" s="228"/>
      <c r="U1261" s="228"/>
      <c r="W1261" s="228"/>
    </row>
    <row r="1262" spans="1:23" x14ac:dyDescent="0.35">
      <c r="A1262" s="228"/>
      <c r="C1262" s="228"/>
      <c r="E1262" s="228"/>
      <c r="G1262" s="228"/>
      <c r="I1262" s="228"/>
      <c r="K1262" s="228"/>
      <c r="M1262" s="228"/>
      <c r="O1262" s="228"/>
      <c r="Q1262" s="228"/>
      <c r="S1262" s="228"/>
      <c r="U1262" s="228"/>
      <c r="W1262" s="228"/>
    </row>
    <row r="1263" spans="1:23" x14ac:dyDescent="0.35">
      <c r="A1263" s="228"/>
      <c r="C1263" s="228"/>
      <c r="E1263" s="228"/>
      <c r="G1263" s="228"/>
      <c r="I1263" s="228"/>
      <c r="K1263" s="228"/>
      <c r="M1263" s="228"/>
      <c r="O1263" s="228"/>
      <c r="Q1263" s="228"/>
      <c r="S1263" s="228"/>
      <c r="U1263" s="228"/>
      <c r="W1263" s="228"/>
    </row>
    <row r="1264" spans="1:23" x14ac:dyDescent="0.35">
      <c r="A1264" s="228"/>
      <c r="C1264" s="228"/>
      <c r="E1264" s="228"/>
      <c r="G1264" s="228"/>
      <c r="I1264" s="228"/>
      <c r="K1264" s="228"/>
      <c r="M1264" s="228"/>
      <c r="O1264" s="228"/>
      <c r="Q1264" s="228"/>
      <c r="S1264" s="228"/>
      <c r="U1264" s="228"/>
      <c r="W1264" s="228"/>
    </row>
    <row r="1265" spans="1:23" x14ac:dyDescent="0.35">
      <c r="A1265" s="228"/>
      <c r="C1265" s="228"/>
      <c r="E1265" s="228"/>
      <c r="G1265" s="228"/>
      <c r="I1265" s="228"/>
      <c r="K1265" s="228"/>
      <c r="M1265" s="228"/>
      <c r="O1265" s="228"/>
      <c r="Q1265" s="228"/>
      <c r="S1265" s="228"/>
      <c r="U1265" s="228"/>
      <c r="W1265" s="228"/>
    </row>
    <row r="1266" spans="1:23" x14ac:dyDescent="0.35">
      <c r="A1266" s="228"/>
      <c r="C1266" s="228"/>
      <c r="E1266" s="228"/>
      <c r="G1266" s="228"/>
      <c r="I1266" s="228"/>
      <c r="K1266" s="228"/>
      <c r="M1266" s="228"/>
      <c r="O1266" s="228"/>
      <c r="Q1266" s="228"/>
      <c r="S1266" s="228"/>
      <c r="U1266" s="228"/>
      <c r="W1266" s="228"/>
    </row>
    <row r="1267" spans="1:23" x14ac:dyDescent="0.35">
      <c r="A1267" s="228"/>
      <c r="C1267" s="228"/>
      <c r="E1267" s="228"/>
      <c r="G1267" s="228"/>
      <c r="I1267" s="228"/>
      <c r="K1267" s="228"/>
      <c r="M1267" s="228"/>
      <c r="O1267" s="228"/>
      <c r="Q1267" s="228"/>
      <c r="S1267" s="228"/>
      <c r="U1267" s="228"/>
      <c r="W1267" s="228"/>
    </row>
    <row r="1268" spans="1:23" x14ac:dyDescent="0.35">
      <c r="A1268" s="228"/>
      <c r="C1268" s="228"/>
      <c r="E1268" s="228"/>
      <c r="G1268" s="228"/>
      <c r="I1268" s="228"/>
      <c r="K1268" s="228"/>
      <c r="M1268" s="228"/>
      <c r="O1268" s="228"/>
      <c r="Q1268" s="228"/>
      <c r="S1268" s="228"/>
      <c r="U1268" s="228"/>
      <c r="W1268" s="228"/>
    </row>
    <row r="1269" spans="1:23" x14ac:dyDescent="0.35">
      <c r="A1269" s="228"/>
      <c r="C1269" s="228"/>
      <c r="E1269" s="228"/>
      <c r="G1269" s="228"/>
      <c r="I1269" s="228"/>
      <c r="K1269" s="228"/>
      <c r="M1269" s="228"/>
      <c r="O1269" s="228"/>
      <c r="Q1269" s="228"/>
      <c r="S1269" s="228"/>
      <c r="U1269" s="228"/>
      <c r="W1269" s="228"/>
    </row>
    <row r="1270" spans="1:23" x14ac:dyDescent="0.35">
      <c r="A1270" s="228"/>
      <c r="C1270" s="228"/>
      <c r="E1270" s="228"/>
      <c r="G1270" s="228"/>
      <c r="I1270" s="228"/>
      <c r="K1270" s="228"/>
      <c r="M1270" s="228"/>
      <c r="O1270" s="228"/>
      <c r="Q1270" s="228"/>
      <c r="S1270" s="228"/>
      <c r="U1270" s="228"/>
      <c r="W1270" s="228"/>
    </row>
    <row r="1271" spans="1:23" x14ac:dyDescent="0.35">
      <c r="A1271" s="228"/>
      <c r="C1271" s="228"/>
      <c r="E1271" s="228"/>
      <c r="G1271" s="228"/>
      <c r="I1271" s="228"/>
      <c r="K1271" s="228"/>
      <c r="M1271" s="228"/>
      <c r="O1271" s="228"/>
      <c r="Q1271" s="228"/>
      <c r="S1271" s="228"/>
      <c r="U1271" s="228"/>
      <c r="W1271" s="228"/>
    </row>
    <row r="1272" spans="1:23" x14ac:dyDescent="0.35">
      <c r="A1272" s="228"/>
      <c r="C1272" s="228"/>
      <c r="E1272" s="228"/>
      <c r="G1272" s="228"/>
      <c r="I1272" s="228"/>
      <c r="K1272" s="228"/>
      <c r="M1272" s="228"/>
      <c r="O1272" s="228"/>
      <c r="Q1272" s="228"/>
      <c r="S1272" s="228"/>
      <c r="U1272" s="228"/>
      <c r="W1272" s="228"/>
    </row>
    <row r="1273" spans="1:23" x14ac:dyDescent="0.35">
      <c r="A1273" s="228"/>
      <c r="C1273" s="228"/>
      <c r="E1273" s="228"/>
      <c r="G1273" s="228"/>
      <c r="I1273" s="228"/>
      <c r="K1273" s="228"/>
      <c r="M1273" s="228"/>
      <c r="O1273" s="228"/>
      <c r="Q1273" s="228"/>
      <c r="S1273" s="228"/>
      <c r="U1273" s="228"/>
      <c r="W1273" s="228"/>
    </row>
    <row r="1274" spans="1:23" x14ac:dyDescent="0.35">
      <c r="A1274" s="228"/>
      <c r="C1274" s="228"/>
      <c r="E1274" s="228"/>
      <c r="G1274" s="228"/>
      <c r="I1274" s="228"/>
      <c r="K1274" s="228"/>
      <c r="M1274" s="228"/>
      <c r="O1274" s="228"/>
      <c r="Q1274" s="228"/>
      <c r="S1274" s="228"/>
      <c r="U1274" s="228"/>
      <c r="W1274" s="228"/>
    </row>
    <row r="1275" spans="1:23" x14ac:dyDescent="0.35">
      <c r="A1275" s="228"/>
      <c r="C1275" s="228"/>
      <c r="E1275" s="228"/>
      <c r="G1275" s="228"/>
      <c r="I1275" s="228"/>
      <c r="K1275" s="228"/>
      <c r="M1275" s="228"/>
      <c r="O1275" s="228"/>
      <c r="Q1275" s="228"/>
      <c r="S1275" s="228"/>
      <c r="U1275" s="228"/>
      <c r="W1275" s="228"/>
    </row>
    <row r="1276" spans="1:23" x14ac:dyDescent="0.35">
      <c r="A1276" s="228"/>
      <c r="C1276" s="228"/>
      <c r="E1276" s="228"/>
      <c r="G1276" s="228"/>
      <c r="I1276" s="228"/>
      <c r="K1276" s="228"/>
      <c r="M1276" s="228"/>
      <c r="O1276" s="228"/>
      <c r="Q1276" s="228"/>
      <c r="S1276" s="228"/>
      <c r="U1276" s="228"/>
      <c r="W1276" s="228"/>
    </row>
    <row r="1277" spans="1:23" x14ac:dyDescent="0.35">
      <c r="A1277" s="228"/>
      <c r="C1277" s="228"/>
      <c r="E1277" s="228"/>
      <c r="G1277" s="228"/>
      <c r="I1277" s="228"/>
      <c r="K1277" s="228"/>
      <c r="M1277" s="228"/>
      <c r="O1277" s="228"/>
      <c r="Q1277" s="228"/>
      <c r="S1277" s="228"/>
      <c r="U1277" s="228"/>
      <c r="W1277" s="228"/>
    </row>
    <row r="1278" spans="1:23" x14ac:dyDescent="0.35">
      <c r="A1278" s="228"/>
      <c r="C1278" s="228"/>
      <c r="E1278" s="228"/>
      <c r="G1278" s="228"/>
      <c r="I1278" s="228"/>
      <c r="K1278" s="228"/>
      <c r="M1278" s="228"/>
      <c r="O1278" s="228"/>
      <c r="Q1278" s="228"/>
      <c r="S1278" s="228"/>
      <c r="U1278" s="228"/>
      <c r="W1278" s="228"/>
    </row>
    <row r="1279" spans="1:23" x14ac:dyDescent="0.35">
      <c r="A1279" s="228"/>
      <c r="C1279" s="228"/>
      <c r="E1279" s="228"/>
      <c r="G1279" s="228"/>
      <c r="I1279" s="228"/>
      <c r="K1279" s="228"/>
      <c r="M1279" s="228"/>
      <c r="O1279" s="228"/>
      <c r="Q1279" s="228"/>
      <c r="S1279" s="228"/>
      <c r="U1279" s="228"/>
      <c r="W1279" s="228"/>
    </row>
    <row r="1280" spans="1:23" x14ac:dyDescent="0.35">
      <c r="A1280" s="228"/>
      <c r="C1280" s="228"/>
      <c r="E1280" s="228"/>
      <c r="G1280" s="228"/>
      <c r="I1280" s="228"/>
      <c r="K1280" s="228"/>
      <c r="M1280" s="228"/>
      <c r="O1280" s="228"/>
      <c r="Q1280" s="228"/>
      <c r="S1280" s="228"/>
      <c r="U1280" s="228"/>
      <c r="W1280" s="228"/>
    </row>
    <row r="1281" spans="1:23" x14ac:dyDescent="0.35">
      <c r="A1281" s="228"/>
      <c r="C1281" s="228"/>
      <c r="E1281" s="228"/>
      <c r="G1281" s="228"/>
      <c r="I1281" s="228"/>
      <c r="K1281" s="228"/>
      <c r="M1281" s="228"/>
      <c r="O1281" s="228"/>
      <c r="Q1281" s="228"/>
      <c r="S1281" s="228"/>
      <c r="U1281" s="228"/>
      <c r="W1281" s="228"/>
    </row>
    <row r="1282" spans="1:23" x14ac:dyDescent="0.35">
      <c r="A1282" s="228"/>
      <c r="C1282" s="228"/>
      <c r="E1282" s="228"/>
      <c r="G1282" s="228"/>
      <c r="I1282" s="228"/>
      <c r="K1282" s="228"/>
      <c r="M1282" s="228"/>
      <c r="O1282" s="228"/>
      <c r="Q1282" s="228"/>
      <c r="S1282" s="228"/>
      <c r="U1282" s="228"/>
      <c r="W1282" s="228"/>
    </row>
    <row r="1283" spans="1:23" x14ac:dyDescent="0.35">
      <c r="A1283" s="228"/>
      <c r="C1283" s="228"/>
      <c r="E1283" s="228"/>
      <c r="G1283" s="228"/>
      <c r="I1283" s="228"/>
      <c r="K1283" s="228"/>
      <c r="M1283" s="228"/>
      <c r="O1283" s="228"/>
      <c r="Q1283" s="228"/>
      <c r="S1283" s="228"/>
      <c r="U1283" s="228"/>
      <c r="W1283" s="228"/>
    </row>
    <row r="1284" spans="1:23" x14ac:dyDescent="0.35">
      <c r="A1284" s="228"/>
      <c r="C1284" s="228"/>
      <c r="E1284" s="228"/>
      <c r="G1284" s="228"/>
      <c r="I1284" s="228"/>
      <c r="K1284" s="228"/>
      <c r="M1284" s="228"/>
      <c r="O1284" s="228"/>
      <c r="Q1284" s="228"/>
      <c r="S1284" s="228"/>
      <c r="U1284" s="228"/>
      <c r="W1284" s="228"/>
    </row>
    <row r="1285" spans="1:23" x14ac:dyDescent="0.35">
      <c r="A1285" s="228"/>
      <c r="C1285" s="228"/>
      <c r="E1285" s="228"/>
      <c r="G1285" s="228"/>
      <c r="I1285" s="228"/>
      <c r="K1285" s="228"/>
      <c r="M1285" s="228"/>
      <c r="O1285" s="228"/>
      <c r="Q1285" s="228"/>
      <c r="S1285" s="228"/>
      <c r="U1285" s="228"/>
      <c r="W1285" s="228"/>
    </row>
    <row r="1286" spans="1:23" x14ac:dyDescent="0.35">
      <c r="A1286" s="228"/>
      <c r="C1286" s="228"/>
      <c r="E1286" s="228"/>
      <c r="G1286" s="228"/>
      <c r="I1286" s="228"/>
      <c r="K1286" s="228"/>
      <c r="M1286" s="228"/>
      <c r="O1286" s="228"/>
      <c r="Q1286" s="228"/>
      <c r="S1286" s="228"/>
      <c r="U1286" s="228"/>
      <c r="W1286" s="228"/>
    </row>
    <row r="1287" spans="1:23" x14ac:dyDescent="0.35">
      <c r="A1287" s="228"/>
      <c r="C1287" s="228"/>
      <c r="E1287" s="228"/>
      <c r="G1287" s="228"/>
      <c r="I1287" s="228"/>
      <c r="K1287" s="228"/>
      <c r="M1287" s="228"/>
      <c r="O1287" s="228"/>
      <c r="Q1287" s="228"/>
      <c r="S1287" s="228"/>
      <c r="U1287" s="228"/>
      <c r="W1287" s="228"/>
    </row>
    <row r="1288" spans="1:23" x14ac:dyDescent="0.35">
      <c r="A1288" s="228"/>
      <c r="C1288" s="228"/>
      <c r="E1288" s="228"/>
      <c r="G1288" s="228"/>
      <c r="I1288" s="228"/>
      <c r="K1288" s="228"/>
      <c r="M1288" s="228"/>
      <c r="O1288" s="228"/>
      <c r="Q1288" s="228"/>
      <c r="S1288" s="228"/>
      <c r="U1288" s="228"/>
      <c r="W1288" s="228"/>
    </row>
    <row r="1289" spans="1:23" x14ac:dyDescent="0.35">
      <c r="A1289" s="228"/>
      <c r="C1289" s="228"/>
      <c r="E1289" s="228"/>
      <c r="G1289" s="228"/>
      <c r="I1289" s="228"/>
      <c r="K1289" s="228"/>
      <c r="M1289" s="228"/>
      <c r="O1289" s="228"/>
      <c r="Q1289" s="228"/>
      <c r="S1289" s="228"/>
      <c r="U1289" s="228"/>
      <c r="W1289" s="228"/>
    </row>
    <row r="1290" spans="1:23" x14ac:dyDescent="0.35">
      <c r="A1290" s="228"/>
      <c r="C1290" s="228"/>
      <c r="E1290" s="228"/>
      <c r="G1290" s="228"/>
      <c r="I1290" s="228"/>
      <c r="K1290" s="228"/>
      <c r="M1290" s="228"/>
      <c r="O1290" s="228"/>
      <c r="Q1290" s="228"/>
      <c r="S1290" s="228"/>
      <c r="U1290" s="228"/>
      <c r="W1290" s="228"/>
    </row>
    <row r="1291" spans="1:23" x14ac:dyDescent="0.35">
      <c r="A1291" s="228"/>
      <c r="C1291" s="228"/>
      <c r="E1291" s="228"/>
      <c r="G1291" s="228"/>
      <c r="I1291" s="228"/>
      <c r="K1291" s="228"/>
      <c r="M1291" s="228"/>
      <c r="O1291" s="228"/>
      <c r="Q1291" s="228"/>
      <c r="S1291" s="228"/>
      <c r="U1291" s="228"/>
      <c r="W1291" s="228"/>
    </row>
    <row r="1292" spans="1:23" x14ac:dyDescent="0.35">
      <c r="A1292" s="228"/>
      <c r="C1292" s="228"/>
      <c r="E1292" s="228"/>
      <c r="G1292" s="228"/>
      <c r="I1292" s="228"/>
      <c r="K1292" s="228"/>
      <c r="M1292" s="228"/>
      <c r="O1292" s="228"/>
      <c r="Q1292" s="228"/>
      <c r="S1292" s="228"/>
      <c r="U1292" s="228"/>
      <c r="W1292" s="228"/>
    </row>
    <row r="1293" spans="1:23" x14ac:dyDescent="0.35">
      <c r="A1293" s="228"/>
      <c r="C1293" s="228"/>
      <c r="E1293" s="228"/>
      <c r="G1293" s="228"/>
      <c r="I1293" s="228"/>
      <c r="K1293" s="228"/>
      <c r="M1293" s="228"/>
      <c r="O1293" s="228"/>
      <c r="Q1293" s="228"/>
      <c r="S1293" s="228"/>
      <c r="U1293" s="228"/>
      <c r="W1293" s="228"/>
    </row>
    <row r="1294" spans="1:23" x14ac:dyDescent="0.35">
      <c r="A1294" s="228"/>
      <c r="C1294" s="228"/>
      <c r="E1294" s="228"/>
      <c r="G1294" s="228"/>
      <c r="I1294" s="228"/>
      <c r="K1294" s="228"/>
      <c r="M1294" s="228"/>
      <c r="O1294" s="228"/>
      <c r="Q1294" s="228"/>
      <c r="S1294" s="228"/>
      <c r="U1294" s="228"/>
      <c r="W1294" s="228"/>
    </row>
    <row r="1295" spans="1:23" x14ac:dyDescent="0.35">
      <c r="A1295" s="228"/>
      <c r="C1295" s="228"/>
      <c r="E1295" s="228"/>
      <c r="G1295" s="228"/>
      <c r="I1295" s="228"/>
      <c r="K1295" s="228"/>
      <c r="M1295" s="228"/>
      <c r="O1295" s="228"/>
      <c r="Q1295" s="228"/>
      <c r="S1295" s="228"/>
      <c r="U1295" s="228"/>
      <c r="W1295" s="228"/>
    </row>
    <row r="1296" spans="1:23" x14ac:dyDescent="0.35">
      <c r="A1296" s="228"/>
      <c r="C1296" s="228"/>
      <c r="E1296" s="228"/>
      <c r="G1296" s="228"/>
      <c r="I1296" s="228"/>
      <c r="K1296" s="228"/>
      <c r="M1296" s="228"/>
      <c r="O1296" s="228"/>
      <c r="Q1296" s="228"/>
      <c r="S1296" s="228"/>
      <c r="U1296" s="228"/>
      <c r="W1296" s="228"/>
    </row>
    <row r="1297" spans="1:23" x14ac:dyDescent="0.35">
      <c r="A1297" s="228"/>
      <c r="C1297" s="228"/>
      <c r="E1297" s="228"/>
      <c r="G1297" s="228"/>
      <c r="I1297" s="228"/>
      <c r="K1297" s="228"/>
      <c r="M1297" s="228"/>
      <c r="O1297" s="228"/>
      <c r="Q1297" s="228"/>
      <c r="S1297" s="228"/>
      <c r="U1297" s="228"/>
      <c r="W1297" s="228"/>
    </row>
    <row r="1298" spans="1:23" x14ac:dyDescent="0.35">
      <c r="A1298" s="228"/>
      <c r="C1298" s="228"/>
      <c r="E1298" s="228"/>
      <c r="G1298" s="228"/>
      <c r="I1298" s="228"/>
      <c r="K1298" s="228"/>
      <c r="M1298" s="228"/>
      <c r="O1298" s="228"/>
      <c r="Q1298" s="228"/>
      <c r="S1298" s="228"/>
      <c r="U1298" s="228"/>
      <c r="W1298" s="228"/>
    </row>
    <row r="1299" spans="1:23" x14ac:dyDescent="0.35">
      <c r="A1299" s="228"/>
      <c r="C1299" s="228"/>
      <c r="E1299" s="228"/>
      <c r="G1299" s="228"/>
      <c r="I1299" s="228"/>
      <c r="K1299" s="228"/>
      <c r="M1299" s="228"/>
      <c r="O1299" s="228"/>
      <c r="Q1299" s="228"/>
      <c r="S1299" s="228"/>
      <c r="U1299" s="228"/>
      <c r="W1299" s="228"/>
    </row>
    <row r="1300" spans="1:23" x14ac:dyDescent="0.35">
      <c r="A1300" s="228"/>
      <c r="C1300" s="228"/>
      <c r="E1300" s="228"/>
      <c r="G1300" s="228"/>
      <c r="I1300" s="228"/>
      <c r="K1300" s="228"/>
      <c r="M1300" s="228"/>
      <c r="O1300" s="228"/>
      <c r="Q1300" s="228"/>
      <c r="S1300" s="228"/>
      <c r="U1300" s="228"/>
      <c r="W1300" s="228"/>
    </row>
    <row r="1301" spans="1:23" x14ac:dyDescent="0.35">
      <c r="A1301" s="228"/>
      <c r="C1301" s="228"/>
      <c r="E1301" s="228"/>
      <c r="G1301" s="228"/>
      <c r="I1301" s="228"/>
      <c r="K1301" s="228"/>
      <c r="M1301" s="228"/>
      <c r="O1301" s="228"/>
      <c r="Q1301" s="228"/>
      <c r="S1301" s="228"/>
      <c r="U1301" s="228"/>
      <c r="W1301" s="228"/>
    </row>
    <row r="1302" spans="1:23" x14ac:dyDescent="0.35">
      <c r="A1302" s="228"/>
      <c r="C1302" s="228"/>
      <c r="E1302" s="228"/>
      <c r="G1302" s="228"/>
      <c r="I1302" s="228"/>
      <c r="K1302" s="228"/>
      <c r="M1302" s="228"/>
      <c r="O1302" s="228"/>
      <c r="Q1302" s="228"/>
      <c r="S1302" s="228"/>
      <c r="U1302" s="228"/>
      <c r="W1302" s="228"/>
    </row>
    <row r="1303" spans="1:23" x14ac:dyDescent="0.35">
      <c r="A1303" s="228"/>
      <c r="C1303" s="228"/>
      <c r="E1303" s="228"/>
      <c r="G1303" s="228"/>
      <c r="I1303" s="228"/>
      <c r="K1303" s="228"/>
      <c r="M1303" s="228"/>
      <c r="O1303" s="228"/>
      <c r="Q1303" s="228"/>
      <c r="S1303" s="228"/>
      <c r="U1303" s="228"/>
      <c r="W1303" s="228"/>
    </row>
    <row r="1304" spans="1:23" x14ac:dyDescent="0.35">
      <c r="A1304" s="228"/>
      <c r="C1304" s="228"/>
      <c r="E1304" s="228"/>
      <c r="G1304" s="228"/>
      <c r="I1304" s="228"/>
      <c r="K1304" s="228"/>
      <c r="M1304" s="228"/>
      <c r="O1304" s="228"/>
      <c r="Q1304" s="228"/>
      <c r="S1304" s="228"/>
      <c r="U1304" s="228"/>
      <c r="W1304" s="228"/>
    </row>
    <row r="1305" spans="1:23" x14ac:dyDescent="0.35">
      <c r="A1305" s="228"/>
      <c r="C1305" s="228"/>
      <c r="E1305" s="228"/>
      <c r="G1305" s="228"/>
      <c r="I1305" s="228"/>
      <c r="K1305" s="228"/>
      <c r="M1305" s="228"/>
      <c r="O1305" s="228"/>
      <c r="Q1305" s="228"/>
      <c r="S1305" s="228"/>
      <c r="U1305" s="228"/>
      <c r="W1305" s="228"/>
    </row>
    <row r="1306" spans="1:23" x14ac:dyDescent="0.35">
      <c r="A1306" s="228"/>
      <c r="C1306" s="228"/>
      <c r="E1306" s="228"/>
      <c r="G1306" s="228"/>
      <c r="I1306" s="228"/>
      <c r="K1306" s="228"/>
      <c r="M1306" s="228"/>
      <c r="O1306" s="228"/>
      <c r="Q1306" s="228"/>
      <c r="S1306" s="228"/>
      <c r="U1306" s="228"/>
      <c r="W1306" s="228"/>
    </row>
    <row r="1307" spans="1:23" x14ac:dyDescent="0.35">
      <c r="A1307" s="228"/>
      <c r="C1307" s="228"/>
      <c r="E1307" s="228"/>
      <c r="G1307" s="228"/>
      <c r="I1307" s="228"/>
      <c r="K1307" s="228"/>
      <c r="M1307" s="228"/>
      <c r="O1307" s="228"/>
      <c r="Q1307" s="228"/>
      <c r="S1307" s="228"/>
      <c r="U1307" s="228"/>
      <c r="W1307" s="228"/>
    </row>
    <row r="1308" spans="1:23" x14ac:dyDescent="0.35">
      <c r="A1308" s="228"/>
      <c r="C1308" s="228"/>
      <c r="E1308" s="228"/>
      <c r="G1308" s="228"/>
      <c r="I1308" s="228"/>
      <c r="K1308" s="228"/>
      <c r="M1308" s="228"/>
      <c r="O1308" s="228"/>
      <c r="Q1308" s="228"/>
      <c r="S1308" s="228"/>
      <c r="U1308" s="228"/>
      <c r="W1308" s="228"/>
    </row>
    <row r="1309" spans="1:23" x14ac:dyDescent="0.35">
      <c r="A1309" s="228"/>
      <c r="C1309" s="228"/>
      <c r="E1309" s="228"/>
      <c r="G1309" s="228"/>
      <c r="I1309" s="228"/>
      <c r="K1309" s="228"/>
      <c r="M1309" s="228"/>
      <c r="O1309" s="228"/>
      <c r="Q1309" s="228"/>
      <c r="S1309" s="228"/>
      <c r="U1309" s="228"/>
      <c r="W1309" s="228"/>
    </row>
    <row r="1310" spans="1:23" x14ac:dyDescent="0.35">
      <c r="A1310" s="228"/>
      <c r="C1310" s="228"/>
      <c r="E1310" s="228"/>
      <c r="G1310" s="228"/>
      <c r="I1310" s="228"/>
      <c r="K1310" s="228"/>
      <c r="M1310" s="228"/>
      <c r="O1310" s="228"/>
      <c r="Q1310" s="228"/>
      <c r="S1310" s="228"/>
      <c r="U1310" s="228"/>
      <c r="W1310" s="228"/>
    </row>
    <row r="1311" spans="1:23" x14ac:dyDescent="0.35">
      <c r="A1311" s="228"/>
      <c r="C1311" s="228"/>
      <c r="E1311" s="228"/>
      <c r="G1311" s="228"/>
      <c r="I1311" s="228"/>
      <c r="K1311" s="228"/>
      <c r="M1311" s="228"/>
      <c r="O1311" s="228"/>
      <c r="Q1311" s="228"/>
      <c r="S1311" s="228"/>
      <c r="U1311" s="228"/>
      <c r="W1311" s="228"/>
    </row>
    <row r="1312" spans="1:23" x14ac:dyDescent="0.35">
      <c r="A1312" s="228"/>
      <c r="C1312" s="228"/>
      <c r="E1312" s="228"/>
      <c r="G1312" s="228"/>
      <c r="I1312" s="228"/>
      <c r="K1312" s="228"/>
      <c r="M1312" s="228"/>
      <c r="O1312" s="228"/>
      <c r="Q1312" s="228"/>
      <c r="S1312" s="228"/>
      <c r="U1312" s="228"/>
      <c r="W1312" s="228"/>
    </row>
    <row r="1313" spans="1:23" x14ac:dyDescent="0.35">
      <c r="A1313" s="228"/>
      <c r="C1313" s="228"/>
      <c r="E1313" s="228"/>
      <c r="G1313" s="228"/>
      <c r="I1313" s="228"/>
      <c r="K1313" s="228"/>
      <c r="M1313" s="228"/>
      <c r="O1313" s="228"/>
      <c r="Q1313" s="228"/>
      <c r="S1313" s="228"/>
      <c r="U1313" s="228"/>
      <c r="W1313" s="228"/>
    </row>
    <row r="1314" spans="1:23" x14ac:dyDescent="0.35">
      <c r="A1314" s="228"/>
      <c r="C1314" s="228"/>
      <c r="E1314" s="228"/>
      <c r="G1314" s="228"/>
      <c r="I1314" s="228"/>
      <c r="K1314" s="228"/>
      <c r="M1314" s="228"/>
      <c r="O1314" s="228"/>
      <c r="Q1314" s="228"/>
      <c r="S1314" s="228"/>
      <c r="U1314" s="228"/>
      <c r="W1314" s="228"/>
    </row>
    <row r="1315" spans="1:23" x14ac:dyDescent="0.35">
      <c r="A1315" s="228"/>
      <c r="C1315" s="228"/>
      <c r="E1315" s="228"/>
      <c r="G1315" s="228"/>
      <c r="I1315" s="228"/>
      <c r="K1315" s="228"/>
      <c r="M1315" s="228"/>
      <c r="O1315" s="228"/>
      <c r="Q1315" s="228"/>
      <c r="S1315" s="228"/>
      <c r="U1315" s="228"/>
      <c r="W1315" s="228"/>
    </row>
    <row r="1316" spans="1:23" x14ac:dyDescent="0.35">
      <c r="A1316" s="228"/>
      <c r="C1316" s="228"/>
      <c r="E1316" s="228"/>
      <c r="G1316" s="228"/>
      <c r="I1316" s="228"/>
      <c r="K1316" s="228"/>
      <c r="M1316" s="228"/>
      <c r="O1316" s="228"/>
      <c r="Q1316" s="228"/>
      <c r="S1316" s="228"/>
      <c r="U1316" s="228"/>
      <c r="W1316" s="228"/>
    </row>
    <row r="1317" spans="1:23" x14ac:dyDescent="0.35">
      <c r="A1317" s="228"/>
      <c r="C1317" s="228"/>
      <c r="E1317" s="228"/>
      <c r="G1317" s="228"/>
      <c r="I1317" s="228"/>
      <c r="K1317" s="228"/>
      <c r="M1317" s="228"/>
      <c r="O1317" s="228"/>
      <c r="Q1317" s="228"/>
      <c r="S1317" s="228"/>
      <c r="U1317" s="228"/>
      <c r="W1317" s="228"/>
    </row>
    <row r="1318" spans="1:23" x14ac:dyDescent="0.35">
      <c r="A1318" s="228"/>
      <c r="C1318" s="228"/>
      <c r="E1318" s="228"/>
      <c r="G1318" s="228"/>
      <c r="I1318" s="228"/>
      <c r="K1318" s="228"/>
      <c r="M1318" s="228"/>
      <c r="O1318" s="228"/>
      <c r="Q1318" s="228"/>
      <c r="S1318" s="228"/>
      <c r="U1318" s="228"/>
      <c r="W1318" s="228"/>
    </row>
    <row r="1319" spans="1:23" x14ac:dyDescent="0.35">
      <c r="A1319" s="228"/>
      <c r="C1319" s="228"/>
      <c r="E1319" s="228"/>
      <c r="G1319" s="228"/>
      <c r="I1319" s="228"/>
      <c r="K1319" s="228"/>
      <c r="M1319" s="228"/>
      <c r="O1319" s="228"/>
      <c r="Q1319" s="228"/>
      <c r="S1319" s="228"/>
      <c r="U1319" s="228"/>
      <c r="W1319" s="228"/>
    </row>
    <row r="1320" spans="1:23" x14ac:dyDescent="0.35">
      <c r="A1320" s="228"/>
      <c r="C1320" s="228"/>
      <c r="E1320" s="228"/>
      <c r="G1320" s="228"/>
      <c r="I1320" s="228"/>
      <c r="K1320" s="228"/>
      <c r="M1320" s="228"/>
      <c r="O1320" s="228"/>
      <c r="Q1320" s="228"/>
      <c r="S1320" s="228"/>
      <c r="U1320" s="228"/>
      <c r="W1320" s="228"/>
    </row>
    <row r="1321" spans="1:23" x14ac:dyDescent="0.35">
      <c r="A1321" s="228"/>
      <c r="C1321" s="228"/>
      <c r="E1321" s="228"/>
      <c r="G1321" s="228"/>
      <c r="I1321" s="228"/>
      <c r="K1321" s="228"/>
      <c r="M1321" s="228"/>
      <c r="O1321" s="228"/>
      <c r="Q1321" s="228"/>
      <c r="S1321" s="228"/>
      <c r="U1321" s="228"/>
      <c r="W1321" s="228"/>
    </row>
    <row r="1322" spans="1:23" x14ac:dyDescent="0.35">
      <c r="A1322" s="228"/>
      <c r="C1322" s="228"/>
      <c r="E1322" s="228"/>
      <c r="G1322" s="228"/>
      <c r="I1322" s="228"/>
      <c r="K1322" s="228"/>
      <c r="M1322" s="228"/>
      <c r="O1322" s="228"/>
      <c r="Q1322" s="228"/>
      <c r="S1322" s="228"/>
      <c r="U1322" s="228"/>
      <c r="W1322" s="228"/>
    </row>
    <row r="1323" spans="1:23" x14ac:dyDescent="0.35">
      <c r="A1323" s="228"/>
      <c r="C1323" s="228"/>
      <c r="E1323" s="228"/>
      <c r="G1323" s="228"/>
      <c r="I1323" s="228"/>
      <c r="K1323" s="228"/>
      <c r="M1323" s="228"/>
      <c r="O1323" s="228"/>
      <c r="Q1323" s="228"/>
      <c r="S1323" s="228"/>
      <c r="U1323" s="228"/>
      <c r="W1323" s="228"/>
    </row>
    <row r="1324" spans="1:23" x14ac:dyDescent="0.35">
      <c r="A1324" s="228"/>
      <c r="C1324" s="228"/>
      <c r="E1324" s="228"/>
      <c r="G1324" s="228"/>
      <c r="I1324" s="228"/>
      <c r="K1324" s="228"/>
      <c r="M1324" s="228"/>
      <c r="O1324" s="228"/>
      <c r="Q1324" s="228"/>
      <c r="S1324" s="228"/>
      <c r="U1324" s="228"/>
      <c r="W1324" s="228"/>
    </row>
    <row r="1325" spans="1:23" x14ac:dyDescent="0.35">
      <c r="A1325" s="228"/>
      <c r="C1325" s="228"/>
      <c r="E1325" s="228"/>
      <c r="G1325" s="228"/>
      <c r="I1325" s="228"/>
      <c r="K1325" s="228"/>
      <c r="M1325" s="228"/>
      <c r="O1325" s="228"/>
      <c r="Q1325" s="228"/>
      <c r="S1325" s="228"/>
      <c r="U1325" s="228"/>
      <c r="W1325" s="228"/>
    </row>
    <row r="1326" spans="1:23" x14ac:dyDescent="0.35">
      <c r="A1326" s="228"/>
      <c r="C1326" s="228"/>
      <c r="E1326" s="228"/>
      <c r="G1326" s="228"/>
      <c r="I1326" s="228"/>
      <c r="K1326" s="228"/>
      <c r="M1326" s="228"/>
      <c r="O1326" s="228"/>
      <c r="Q1326" s="228"/>
      <c r="S1326" s="228"/>
      <c r="U1326" s="228"/>
      <c r="W1326" s="228"/>
    </row>
    <row r="1327" spans="1:23" x14ac:dyDescent="0.35">
      <c r="A1327" s="228"/>
      <c r="C1327" s="228"/>
      <c r="E1327" s="228"/>
      <c r="G1327" s="228"/>
      <c r="I1327" s="228"/>
      <c r="K1327" s="228"/>
      <c r="M1327" s="228"/>
      <c r="O1327" s="228"/>
      <c r="Q1327" s="228"/>
      <c r="S1327" s="228"/>
      <c r="U1327" s="228"/>
      <c r="W1327" s="228"/>
    </row>
    <row r="1328" spans="1:23" x14ac:dyDescent="0.35">
      <c r="A1328" s="228"/>
      <c r="C1328" s="228"/>
      <c r="E1328" s="228"/>
      <c r="G1328" s="228"/>
      <c r="I1328" s="228"/>
      <c r="K1328" s="228"/>
      <c r="M1328" s="228"/>
      <c r="O1328" s="228"/>
      <c r="Q1328" s="228"/>
      <c r="S1328" s="228"/>
      <c r="U1328" s="228"/>
      <c r="W1328" s="228"/>
    </row>
    <row r="1329" spans="1:23" x14ac:dyDescent="0.35">
      <c r="A1329" s="228"/>
      <c r="C1329" s="228"/>
      <c r="E1329" s="228"/>
      <c r="G1329" s="228"/>
      <c r="I1329" s="228"/>
      <c r="K1329" s="228"/>
      <c r="M1329" s="228"/>
      <c r="O1329" s="228"/>
      <c r="Q1329" s="228"/>
      <c r="S1329" s="228"/>
      <c r="U1329" s="228"/>
      <c r="W1329" s="228"/>
    </row>
    <row r="1330" spans="1:23" x14ac:dyDescent="0.35">
      <c r="A1330" s="228"/>
      <c r="C1330" s="228"/>
      <c r="E1330" s="228"/>
      <c r="G1330" s="228"/>
      <c r="I1330" s="228"/>
      <c r="K1330" s="228"/>
      <c r="M1330" s="228"/>
      <c r="O1330" s="228"/>
      <c r="Q1330" s="228"/>
      <c r="S1330" s="228"/>
      <c r="U1330" s="228"/>
      <c r="W1330" s="228"/>
    </row>
    <row r="1331" spans="1:23" x14ac:dyDescent="0.35">
      <c r="A1331" s="228"/>
      <c r="C1331" s="228"/>
      <c r="E1331" s="228"/>
      <c r="G1331" s="228"/>
      <c r="I1331" s="228"/>
      <c r="K1331" s="228"/>
      <c r="M1331" s="228"/>
      <c r="O1331" s="228"/>
      <c r="Q1331" s="228"/>
      <c r="S1331" s="228"/>
      <c r="U1331" s="228"/>
      <c r="W1331" s="228"/>
    </row>
    <row r="1332" spans="1:23" x14ac:dyDescent="0.35">
      <c r="A1332" s="228"/>
      <c r="C1332" s="228"/>
      <c r="E1332" s="228"/>
      <c r="G1332" s="228"/>
      <c r="I1332" s="228"/>
      <c r="K1332" s="228"/>
      <c r="M1332" s="228"/>
      <c r="O1332" s="228"/>
      <c r="Q1332" s="228"/>
      <c r="S1332" s="228"/>
      <c r="U1332" s="228"/>
      <c r="W1332" s="228"/>
    </row>
    <row r="1333" spans="1:23" x14ac:dyDescent="0.35">
      <c r="A1333" s="228"/>
      <c r="C1333" s="228"/>
      <c r="E1333" s="228"/>
      <c r="G1333" s="228"/>
      <c r="I1333" s="228"/>
      <c r="K1333" s="228"/>
      <c r="M1333" s="228"/>
      <c r="O1333" s="228"/>
      <c r="Q1333" s="228"/>
      <c r="S1333" s="228"/>
      <c r="U1333" s="228"/>
      <c r="W1333" s="228"/>
    </row>
    <row r="1334" spans="1:23" x14ac:dyDescent="0.35">
      <c r="A1334" s="228"/>
      <c r="C1334" s="228"/>
      <c r="E1334" s="228"/>
      <c r="G1334" s="228"/>
      <c r="I1334" s="228"/>
      <c r="K1334" s="228"/>
      <c r="M1334" s="228"/>
      <c r="O1334" s="228"/>
      <c r="Q1334" s="228"/>
      <c r="S1334" s="228"/>
      <c r="U1334" s="228"/>
      <c r="W1334" s="228"/>
    </row>
    <row r="1335" spans="1:23" x14ac:dyDescent="0.35">
      <c r="A1335" s="228"/>
      <c r="C1335" s="228"/>
      <c r="E1335" s="228"/>
      <c r="G1335" s="228"/>
      <c r="I1335" s="228"/>
      <c r="K1335" s="228"/>
      <c r="M1335" s="228"/>
      <c r="O1335" s="228"/>
      <c r="Q1335" s="228"/>
      <c r="S1335" s="228"/>
      <c r="U1335" s="228"/>
      <c r="W1335" s="228"/>
    </row>
    <row r="1336" spans="1:23" x14ac:dyDescent="0.35">
      <c r="A1336" s="228"/>
      <c r="C1336" s="228"/>
      <c r="E1336" s="228"/>
      <c r="G1336" s="228"/>
      <c r="I1336" s="228"/>
      <c r="K1336" s="228"/>
      <c r="M1336" s="228"/>
      <c r="O1336" s="228"/>
      <c r="Q1336" s="228"/>
      <c r="S1336" s="228"/>
      <c r="U1336" s="228"/>
      <c r="W1336" s="228"/>
    </row>
    <row r="1337" spans="1:23" x14ac:dyDescent="0.35">
      <c r="A1337" s="228"/>
      <c r="C1337" s="228"/>
      <c r="E1337" s="228"/>
      <c r="G1337" s="228"/>
      <c r="I1337" s="228"/>
      <c r="K1337" s="228"/>
      <c r="M1337" s="228"/>
      <c r="O1337" s="228"/>
      <c r="Q1337" s="228"/>
      <c r="S1337" s="228"/>
      <c r="U1337" s="228"/>
      <c r="W1337" s="228"/>
    </row>
    <row r="1338" spans="1:23" x14ac:dyDescent="0.35">
      <c r="A1338" s="228"/>
      <c r="C1338" s="228"/>
      <c r="E1338" s="228"/>
      <c r="G1338" s="228"/>
      <c r="I1338" s="228"/>
      <c r="K1338" s="228"/>
      <c r="M1338" s="228"/>
      <c r="O1338" s="228"/>
      <c r="Q1338" s="228"/>
      <c r="S1338" s="228"/>
      <c r="U1338" s="228"/>
      <c r="W1338" s="228"/>
    </row>
    <row r="1339" spans="1:23" x14ac:dyDescent="0.35">
      <c r="A1339" s="228"/>
      <c r="C1339" s="228"/>
      <c r="E1339" s="228"/>
      <c r="G1339" s="228"/>
      <c r="I1339" s="228"/>
      <c r="K1339" s="228"/>
      <c r="M1339" s="228"/>
      <c r="O1339" s="228"/>
      <c r="Q1339" s="228"/>
      <c r="S1339" s="228"/>
      <c r="U1339" s="228"/>
      <c r="W1339" s="228"/>
    </row>
    <row r="1340" spans="1:23" x14ac:dyDescent="0.35">
      <c r="A1340" s="228"/>
      <c r="C1340" s="228"/>
      <c r="E1340" s="228"/>
      <c r="G1340" s="228"/>
      <c r="I1340" s="228"/>
      <c r="K1340" s="228"/>
      <c r="M1340" s="228"/>
      <c r="O1340" s="228"/>
      <c r="Q1340" s="228"/>
      <c r="S1340" s="228"/>
      <c r="U1340" s="228"/>
      <c r="W1340" s="228"/>
    </row>
    <row r="1341" spans="1:23" x14ac:dyDescent="0.35">
      <c r="A1341" s="228"/>
      <c r="C1341" s="228"/>
      <c r="E1341" s="228"/>
      <c r="G1341" s="228"/>
      <c r="I1341" s="228"/>
      <c r="K1341" s="228"/>
      <c r="M1341" s="228"/>
      <c r="O1341" s="228"/>
      <c r="Q1341" s="228"/>
      <c r="S1341" s="228"/>
      <c r="U1341" s="228"/>
      <c r="W1341" s="228"/>
    </row>
    <row r="1342" spans="1:23" x14ac:dyDescent="0.35">
      <c r="A1342" s="228"/>
      <c r="C1342" s="228"/>
      <c r="E1342" s="228"/>
      <c r="G1342" s="228"/>
      <c r="I1342" s="228"/>
      <c r="K1342" s="228"/>
      <c r="M1342" s="228"/>
      <c r="O1342" s="228"/>
      <c r="Q1342" s="228"/>
      <c r="S1342" s="228"/>
      <c r="U1342" s="228"/>
      <c r="W1342" s="228"/>
    </row>
    <row r="1343" spans="1:23" x14ac:dyDescent="0.35">
      <c r="A1343" s="228"/>
      <c r="C1343" s="228"/>
      <c r="E1343" s="228"/>
      <c r="G1343" s="228"/>
      <c r="I1343" s="228"/>
      <c r="K1343" s="228"/>
      <c r="M1343" s="228"/>
      <c r="O1343" s="228"/>
      <c r="Q1343" s="228"/>
      <c r="S1343" s="228"/>
      <c r="U1343" s="228"/>
      <c r="W1343" s="228"/>
    </row>
    <row r="1344" spans="1:23" x14ac:dyDescent="0.35">
      <c r="A1344" s="228"/>
      <c r="C1344" s="228"/>
      <c r="E1344" s="228"/>
      <c r="G1344" s="228"/>
      <c r="I1344" s="228"/>
      <c r="K1344" s="228"/>
      <c r="M1344" s="228"/>
      <c r="O1344" s="228"/>
      <c r="Q1344" s="228"/>
      <c r="S1344" s="228"/>
      <c r="U1344" s="228"/>
      <c r="W1344" s="228"/>
    </row>
    <row r="1345" spans="1:23" x14ac:dyDescent="0.35">
      <c r="A1345" s="228"/>
      <c r="C1345" s="228"/>
      <c r="E1345" s="228"/>
      <c r="G1345" s="228"/>
      <c r="I1345" s="228"/>
      <c r="K1345" s="228"/>
      <c r="M1345" s="228"/>
      <c r="O1345" s="228"/>
      <c r="Q1345" s="228"/>
      <c r="S1345" s="228"/>
      <c r="U1345" s="228"/>
      <c r="W1345" s="228"/>
    </row>
    <row r="1346" spans="1:23" x14ac:dyDescent="0.35">
      <c r="A1346" s="228"/>
      <c r="C1346" s="228"/>
      <c r="E1346" s="228"/>
      <c r="G1346" s="228"/>
      <c r="I1346" s="228"/>
      <c r="K1346" s="228"/>
      <c r="M1346" s="228"/>
      <c r="O1346" s="228"/>
      <c r="Q1346" s="228"/>
      <c r="S1346" s="228"/>
      <c r="U1346" s="228"/>
      <c r="W1346" s="228"/>
    </row>
    <row r="1347" spans="1:23" x14ac:dyDescent="0.35">
      <c r="A1347" s="228"/>
      <c r="C1347" s="228"/>
      <c r="E1347" s="228"/>
      <c r="G1347" s="228"/>
      <c r="I1347" s="228"/>
      <c r="K1347" s="228"/>
      <c r="M1347" s="228"/>
      <c r="O1347" s="228"/>
      <c r="Q1347" s="228"/>
      <c r="S1347" s="228"/>
      <c r="U1347" s="228"/>
      <c r="W1347" s="228"/>
    </row>
    <row r="1348" spans="1:23" x14ac:dyDescent="0.35">
      <c r="A1348" s="228"/>
      <c r="C1348" s="228"/>
      <c r="E1348" s="228"/>
      <c r="G1348" s="228"/>
      <c r="I1348" s="228"/>
      <c r="K1348" s="228"/>
      <c r="M1348" s="228"/>
      <c r="O1348" s="228"/>
      <c r="Q1348" s="228"/>
      <c r="S1348" s="228"/>
      <c r="U1348" s="228"/>
      <c r="W1348" s="228"/>
    </row>
    <row r="1349" spans="1:23" x14ac:dyDescent="0.35">
      <c r="A1349" s="228"/>
      <c r="C1349" s="228"/>
      <c r="E1349" s="228"/>
      <c r="G1349" s="228"/>
      <c r="I1349" s="228"/>
      <c r="K1349" s="228"/>
      <c r="M1349" s="228"/>
      <c r="O1349" s="228"/>
      <c r="Q1349" s="228"/>
      <c r="S1349" s="228"/>
      <c r="U1349" s="228"/>
      <c r="W1349" s="228"/>
    </row>
    <row r="1350" spans="1:23" x14ac:dyDescent="0.35">
      <c r="A1350" s="228"/>
      <c r="C1350" s="228"/>
      <c r="E1350" s="228"/>
      <c r="G1350" s="228"/>
      <c r="I1350" s="228"/>
      <c r="K1350" s="228"/>
      <c r="M1350" s="228"/>
      <c r="O1350" s="228"/>
      <c r="Q1350" s="228"/>
      <c r="S1350" s="228"/>
      <c r="U1350" s="228"/>
      <c r="W1350" s="228"/>
    </row>
    <row r="1351" spans="1:23" x14ac:dyDescent="0.35">
      <c r="A1351" s="228"/>
      <c r="C1351" s="228"/>
      <c r="E1351" s="228"/>
      <c r="G1351" s="228"/>
      <c r="I1351" s="228"/>
      <c r="K1351" s="228"/>
      <c r="M1351" s="228"/>
      <c r="O1351" s="228"/>
      <c r="Q1351" s="228"/>
      <c r="S1351" s="228"/>
      <c r="U1351" s="228"/>
      <c r="W1351" s="228"/>
    </row>
    <row r="1352" spans="1:23" x14ac:dyDescent="0.35">
      <c r="A1352" s="228"/>
      <c r="C1352" s="228"/>
      <c r="E1352" s="228"/>
      <c r="G1352" s="228"/>
      <c r="I1352" s="228"/>
      <c r="K1352" s="228"/>
      <c r="M1352" s="228"/>
      <c r="O1352" s="228"/>
      <c r="Q1352" s="228"/>
      <c r="S1352" s="228"/>
      <c r="U1352" s="228"/>
      <c r="W1352" s="228"/>
    </row>
    <row r="1353" spans="1:23" x14ac:dyDescent="0.35">
      <c r="A1353" s="228"/>
      <c r="C1353" s="228"/>
      <c r="E1353" s="228"/>
      <c r="G1353" s="228"/>
      <c r="I1353" s="228"/>
      <c r="K1353" s="228"/>
      <c r="M1353" s="228"/>
      <c r="O1353" s="228"/>
      <c r="Q1353" s="228"/>
      <c r="S1353" s="228"/>
      <c r="U1353" s="228"/>
      <c r="W1353" s="228"/>
    </row>
    <row r="1354" spans="1:23" x14ac:dyDescent="0.35">
      <c r="A1354" s="228"/>
      <c r="C1354" s="228"/>
      <c r="E1354" s="228"/>
      <c r="G1354" s="228"/>
      <c r="I1354" s="228"/>
      <c r="K1354" s="228"/>
      <c r="M1354" s="228"/>
      <c r="O1354" s="228"/>
      <c r="Q1354" s="228"/>
      <c r="S1354" s="228"/>
      <c r="U1354" s="228"/>
      <c r="W1354" s="228"/>
    </row>
    <row r="1355" spans="1:23" x14ac:dyDescent="0.35">
      <c r="A1355" s="228"/>
      <c r="C1355" s="228"/>
      <c r="E1355" s="228"/>
      <c r="G1355" s="228"/>
      <c r="I1355" s="228"/>
      <c r="K1355" s="228"/>
      <c r="M1355" s="228"/>
      <c r="O1355" s="228"/>
      <c r="Q1355" s="228"/>
      <c r="S1355" s="228"/>
      <c r="U1355" s="228"/>
      <c r="W1355" s="228"/>
    </row>
    <row r="1356" spans="1:23" x14ac:dyDescent="0.35">
      <c r="A1356" s="228"/>
      <c r="C1356" s="228"/>
      <c r="E1356" s="228"/>
      <c r="G1356" s="228"/>
      <c r="I1356" s="228"/>
      <c r="K1356" s="228"/>
      <c r="M1356" s="228"/>
      <c r="O1356" s="228"/>
      <c r="Q1356" s="228"/>
      <c r="S1356" s="228"/>
      <c r="U1356" s="228"/>
      <c r="W1356" s="228"/>
    </row>
    <row r="1357" spans="1:23" x14ac:dyDescent="0.35">
      <c r="A1357" s="228"/>
      <c r="C1357" s="228"/>
      <c r="E1357" s="228"/>
      <c r="G1357" s="228"/>
      <c r="I1357" s="228"/>
      <c r="K1357" s="228"/>
      <c r="M1357" s="228"/>
      <c r="O1357" s="228"/>
      <c r="Q1357" s="228"/>
      <c r="S1357" s="228"/>
      <c r="U1357" s="228"/>
      <c r="W1357" s="228"/>
    </row>
    <row r="1358" spans="1:23" x14ac:dyDescent="0.35">
      <c r="A1358" s="228"/>
      <c r="C1358" s="228"/>
      <c r="E1358" s="228"/>
      <c r="G1358" s="228"/>
      <c r="I1358" s="228"/>
      <c r="K1358" s="228"/>
      <c r="M1358" s="228"/>
      <c r="O1358" s="228"/>
      <c r="Q1358" s="228"/>
      <c r="S1358" s="228"/>
      <c r="U1358" s="228"/>
      <c r="W1358" s="228"/>
    </row>
    <row r="1359" spans="1:23" x14ac:dyDescent="0.35">
      <c r="A1359" s="228"/>
      <c r="C1359" s="228"/>
      <c r="E1359" s="228"/>
      <c r="G1359" s="228"/>
      <c r="I1359" s="228"/>
      <c r="K1359" s="228"/>
      <c r="M1359" s="228"/>
      <c r="O1359" s="228"/>
      <c r="Q1359" s="228"/>
      <c r="S1359" s="228"/>
      <c r="U1359" s="228"/>
      <c r="W1359" s="228"/>
    </row>
    <row r="1360" spans="1:23" x14ac:dyDescent="0.35">
      <c r="A1360" s="228"/>
      <c r="C1360" s="228"/>
      <c r="E1360" s="228"/>
      <c r="G1360" s="228"/>
      <c r="I1360" s="228"/>
      <c r="K1360" s="228"/>
      <c r="M1360" s="228"/>
      <c r="O1360" s="228"/>
      <c r="Q1360" s="228"/>
      <c r="S1360" s="228"/>
      <c r="U1360" s="228"/>
      <c r="W1360" s="228"/>
    </row>
    <row r="1361" spans="1:23" x14ac:dyDescent="0.35">
      <c r="A1361" s="228"/>
      <c r="C1361" s="228"/>
      <c r="E1361" s="228"/>
      <c r="G1361" s="228"/>
      <c r="I1361" s="228"/>
      <c r="K1361" s="228"/>
      <c r="M1361" s="228"/>
      <c r="O1361" s="228"/>
      <c r="Q1361" s="228"/>
      <c r="S1361" s="228"/>
      <c r="U1361" s="228"/>
      <c r="W1361" s="228"/>
    </row>
    <row r="1362" spans="1:23" x14ac:dyDescent="0.35">
      <c r="A1362" s="228"/>
      <c r="C1362" s="228"/>
      <c r="E1362" s="228"/>
      <c r="G1362" s="228"/>
      <c r="I1362" s="228"/>
      <c r="K1362" s="228"/>
      <c r="M1362" s="228"/>
      <c r="O1362" s="228"/>
      <c r="Q1362" s="228"/>
      <c r="S1362" s="228"/>
      <c r="U1362" s="228"/>
      <c r="W1362" s="228"/>
    </row>
    <row r="1363" spans="1:23" x14ac:dyDescent="0.35">
      <c r="A1363" s="228"/>
      <c r="C1363" s="228"/>
      <c r="E1363" s="228"/>
      <c r="G1363" s="228"/>
      <c r="I1363" s="228"/>
      <c r="K1363" s="228"/>
      <c r="M1363" s="228"/>
      <c r="O1363" s="228"/>
      <c r="Q1363" s="228"/>
      <c r="S1363" s="228"/>
      <c r="U1363" s="228"/>
      <c r="W1363" s="228"/>
    </row>
    <row r="1364" spans="1:23" x14ac:dyDescent="0.35">
      <c r="A1364" s="228"/>
      <c r="C1364" s="228"/>
      <c r="E1364" s="228"/>
      <c r="G1364" s="228"/>
      <c r="I1364" s="228"/>
      <c r="K1364" s="228"/>
      <c r="M1364" s="228"/>
      <c r="O1364" s="228"/>
      <c r="Q1364" s="228"/>
      <c r="S1364" s="228"/>
      <c r="U1364" s="228"/>
      <c r="W1364" s="228"/>
    </row>
    <row r="1365" spans="1:23" x14ac:dyDescent="0.35">
      <c r="A1365" s="228"/>
      <c r="C1365" s="228"/>
      <c r="E1365" s="228"/>
      <c r="G1365" s="228"/>
      <c r="I1365" s="228"/>
      <c r="K1365" s="228"/>
      <c r="M1365" s="228"/>
      <c r="O1365" s="228"/>
      <c r="Q1365" s="228"/>
      <c r="S1365" s="228"/>
      <c r="U1365" s="228"/>
      <c r="W1365" s="228"/>
    </row>
    <row r="1366" spans="1:23" x14ac:dyDescent="0.35">
      <c r="A1366" s="228"/>
      <c r="C1366" s="228"/>
      <c r="E1366" s="228"/>
      <c r="G1366" s="228"/>
      <c r="I1366" s="228"/>
      <c r="K1366" s="228"/>
      <c r="M1366" s="228"/>
      <c r="O1366" s="228"/>
      <c r="Q1366" s="228"/>
      <c r="S1366" s="228"/>
      <c r="U1366" s="228"/>
      <c r="W1366" s="228"/>
    </row>
    <row r="1367" spans="1:23" x14ac:dyDescent="0.35">
      <c r="A1367" s="228"/>
      <c r="C1367" s="228"/>
      <c r="E1367" s="228"/>
      <c r="G1367" s="228"/>
      <c r="I1367" s="228"/>
      <c r="K1367" s="228"/>
      <c r="M1367" s="228"/>
      <c r="O1367" s="228"/>
      <c r="Q1367" s="228"/>
      <c r="S1367" s="228"/>
      <c r="U1367" s="228"/>
      <c r="W1367" s="228"/>
    </row>
    <row r="1368" spans="1:23" x14ac:dyDescent="0.35">
      <c r="A1368" s="228"/>
      <c r="C1368" s="228"/>
      <c r="E1368" s="228"/>
      <c r="G1368" s="228"/>
      <c r="I1368" s="228"/>
      <c r="K1368" s="228"/>
      <c r="M1368" s="228"/>
      <c r="O1368" s="228"/>
      <c r="Q1368" s="228"/>
      <c r="S1368" s="228"/>
      <c r="U1368" s="228"/>
      <c r="W1368" s="228"/>
    </row>
    <row r="1369" spans="1:23" x14ac:dyDescent="0.35">
      <c r="A1369" s="228"/>
      <c r="C1369" s="228"/>
      <c r="E1369" s="228"/>
      <c r="G1369" s="228"/>
      <c r="I1369" s="228"/>
      <c r="K1369" s="228"/>
      <c r="M1369" s="228"/>
      <c r="O1369" s="228"/>
      <c r="Q1369" s="228"/>
      <c r="S1369" s="228"/>
      <c r="U1369" s="228"/>
      <c r="W1369" s="228"/>
    </row>
    <row r="1370" spans="1:23" x14ac:dyDescent="0.35">
      <c r="A1370" s="228"/>
      <c r="C1370" s="228"/>
      <c r="E1370" s="228"/>
      <c r="G1370" s="228"/>
      <c r="I1370" s="228"/>
      <c r="K1370" s="228"/>
      <c r="M1370" s="228"/>
      <c r="O1370" s="228"/>
      <c r="Q1370" s="228"/>
      <c r="S1370" s="228"/>
      <c r="U1370" s="228"/>
      <c r="W1370" s="228"/>
    </row>
    <row r="1371" spans="1:23" x14ac:dyDescent="0.35">
      <c r="A1371" s="228"/>
      <c r="C1371" s="228"/>
      <c r="E1371" s="228"/>
      <c r="G1371" s="228"/>
      <c r="I1371" s="228"/>
      <c r="K1371" s="228"/>
      <c r="M1371" s="228"/>
      <c r="O1371" s="228"/>
      <c r="Q1371" s="228"/>
      <c r="S1371" s="228"/>
      <c r="U1371" s="228"/>
      <c r="W1371" s="228"/>
    </row>
    <row r="1372" spans="1:23" x14ac:dyDescent="0.35">
      <c r="A1372" s="228"/>
      <c r="C1372" s="228"/>
      <c r="E1372" s="228"/>
      <c r="G1372" s="228"/>
      <c r="I1372" s="228"/>
      <c r="K1372" s="228"/>
      <c r="M1372" s="228"/>
      <c r="O1372" s="228"/>
      <c r="Q1372" s="228"/>
      <c r="S1372" s="228"/>
      <c r="U1372" s="228"/>
      <c r="W1372" s="228"/>
    </row>
    <row r="1373" spans="1:23" x14ac:dyDescent="0.35">
      <c r="A1373" s="228"/>
      <c r="C1373" s="228"/>
      <c r="E1373" s="228"/>
      <c r="G1373" s="228"/>
      <c r="I1373" s="228"/>
      <c r="K1373" s="228"/>
      <c r="M1373" s="228"/>
      <c r="O1373" s="228"/>
      <c r="Q1373" s="228"/>
      <c r="S1373" s="228"/>
      <c r="U1373" s="228"/>
      <c r="W1373" s="228"/>
    </row>
    <row r="1374" spans="1:23" x14ac:dyDescent="0.35">
      <c r="A1374" s="228"/>
      <c r="C1374" s="228"/>
      <c r="E1374" s="228"/>
      <c r="G1374" s="228"/>
      <c r="I1374" s="228"/>
      <c r="K1374" s="228"/>
      <c r="M1374" s="228"/>
      <c r="O1374" s="228"/>
      <c r="Q1374" s="228"/>
      <c r="S1374" s="228"/>
      <c r="U1374" s="228"/>
      <c r="W1374" s="228"/>
    </row>
    <row r="1375" spans="1:23" x14ac:dyDescent="0.35">
      <c r="A1375" s="228"/>
      <c r="C1375" s="228"/>
      <c r="E1375" s="228"/>
      <c r="G1375" s="228"/>
      <c r="I1375" s="228"/>
      <c r="K1375" s="228"/>
      <c r="M1375" s="228"/>
      <c r="O1375" s="228"/>
      <c r="Q1375" s="228"/>
      <c r="S1375" s="228"/>
      <c r="U1375" s="228"/>
      <c r="W1375" s="228"/>
    </row>
    <row r="1376" spans="1:23" x14ac:dyDescent="0.35">
      <c r="A1376" s="228"/>
      <c r="C1376" s="228"/>
      <c r="E1376" s="228"/>
      <c r="G1376" s="228"/>
      <c r="I1376" s="228"/>
      <c r="K1376" s="228"/>
      <c r="M1376" s="228"/>
      <c r="O1376" s="228"/>
      <c r="Q1376" s="228"/>
      <c r="S1376" s="228"/>
      <c r="U1376" s="228"/>
      <c r="W1376" s="228"/>
    </row>
    <row r="1377" spans="1:23" x14ac:dyDescent="0.35">
      <c r="A1377" s="228"/>
      <c r="C1377" s="228"/>
      <c r="E1377" s="228"/>
      <c r="G1377" s="228"/>
      <c r="I1377" s="228"/>
      <c r="K1377" s="228"/>
      <c r="M1377" s="228"/>
      <c r="O1377" s="228"/>
      <c r="Q1377" s="228"/>
      <c r="S1377" s="228"/>
      <c r="U1377" s="228"/>
      <c r="W1377" s="228"/>
    </row>
    <row r="1378" spans="1:23" x14ac:dyDescent="0.35">
      <c r="A1378" s="228"/>
      <c r="C1378" s="228"/>
      <c r="E1378" s="228"/>
      <c r="G1378" s="228"/>
      <c r="I1378" s="228"/>
      <c r="K1378" s="228"/>
      <c r="M1378" s="228"/>
      <c r="O1378" s="228"/>
      <c r="Q1378" s="228"/>
      <c r="S1378" s="228"/>
      <c r="U1378" s="228"/>
      <c r="W1378" s="228"/>
    </row>
    <row r="1379" spans="1:23" x14ac:dyDescent="0.35">
      <c r="A1379" s="228"/>
      <c r="C1379" s="228"/>
      <c r="E1379" s="228"/>
      <c r="G1379" s="228"/>
      <c r="I1379" s="228"/>
      <c r="K1379" s="228"/>
      <c r="M1379" s="228"/>
      <c r="O1379" s="228"/>
      <c r="Q1379" s="228"/>
      <c r="S1379" s="228"/>
      <c r="U1379" s="228"/>
      <c r="W1379" s="228"/>
    </row>
    <row r="1380" spans="1:23" x14ac:dyDescent="0.35">
      <c r="A1380" s="228"/>
      <c r="C1380" s="228"/>
      <c r="E1380" s="228"/>
      <c r="G1380" s="228"/>
      <c r="I1380" s="228"/>
      <c r="K1380" s="228"/>
      <c r="M1380" s="228"/>
      <c r="O1380" s="228"/>
      <c r="Q1380" s="228"/>
      <c r="S1380" s="228"/>
      <c r="U1380" s="228"/>
      <c r="W1380" s="228"/>
    </row>
    <row r="1381" spans="1:23" x14ac:dyDescent="0.35">
      <c r="A1381" s="228"/>
      <c r="C1381" s="228"/>
      <c r="E1381" s="228"/>
      <c r="G1381" s="228"/>
      <c r="I1381" s="228"/>
      <c r="K1381" s="228"/>
      <c r="M1381" s="228"/>
      <c r="O1381" s="228"/>
      <c r="Q1381" s="228"/>
      <c r="S1381" s="228"/>
      <c r="U1381" s="228"/>
      <c r="W1381" s="228"/>
    </row>
    <row r="1382" spans="1:23" x14ac:dyDescent="0.35">
      <c r="A1382" s="228"/>
      <c r="C1382" s="228"/>
      <c r="E1382" s="228"/>
      <c r="G1382" s="228"/>
      <c r="I1382" s="228"/>
      <c r="K1382" s="228"/>
      <c r="M1382" s="228"/>
      <c r="O1382" s="228"/>
      <c r="Q1382" s="228"/>
      <c r="S1382" s="228"/>
      <c r="U1382" s="228"/>
      <c r="W1382" s="228"/>
    </row>
    <row r="1383" spans="1:23" x14ac:dyDescent="0.35">
      <c r="A1383" s="228"/>
      <c r="C1383" s="228"/>
      <c r="E1383" s="228"/>
      <c r="G1383" s="228"/>
      <c r="I1383" s="228"/>
      <c r="K1383" s="228"/>
      <c r="M1383" s="228"/>
      <c r="O1383" s="228"/>
      <c r="Q1383" s="228"/>
      <c r="S1383" s="228"/>
      <c r="U1383" s="228"/>
      <c r="W1383" s="228"/>
    </row>
    <row r="1384" spans="1:23" x14ac:dyDescent="0.35">
      <c r="A1384" s="228"/>
      <c r="C1384" s="228"/>
      <c r="E1384" s="228"/>
      <c r="G1384" s="228"/>
      <c r="I1384" s="228"/>
      <c r="K1384" s="228"/>
      <c r="M1384" s="228"/>
      <c r="O1384" s="228"/>
      <c r="Q1384" s="228"/>
      <c r="S1384" s="228"/>
      <c r="U1384" s="228"/>
      <c r="W1384" s="228"/>
    </row>
    <row r="1385" spans="1:23" x14ac:dyDescent="0.35">
      <c r="A1385" s="228"/>
      <c r="C1385" s="228"/>
      <c r="E1385" s="228"/>
      <c r="G1385" s="228"/>
      <c r="I1385" s="228"/>
      <c r="K1385" s="228"/>
      <c r="M1385" s="228"/>
      <c r="O1385" s="228"/>
      <c r="Q1385" s="228"/>
      <c r="S1385" s="228"/>
      <c r="U1385" s="228"/>
      <c r="W1385" s="228"/>
    </row>
    <row r="1386" spans="1:23" x14ac:dyDescent="0.35">
      <c r="A1386" s="228"/>
      <c r="C1386" s="228"/>
      <c r="E1386" s="228"/>
      <c r="G1386" s="228"/>
      <c r="I1386" s="228"/>
      <c r="K1386" s="228"/>
      <c r="M1386" s="228"/>
      <c r="O1386" s="228"/>
      <c r="Q1386" s="228"/>
      <c r="S1386" s="228"/>
      <c r="U1386" s="228"/>
      <c r="W1386" s="228"/>
    </row>
    <row r="1387" spans="1:23" x14ac:dyDescent="0.35">
      <c r="A1387" s="228"/>
      <c r="C1387" s="228"/>
      <c r="E1387" s="228"/>
      <c r="G1387" s="228"/>
      <c r="I1387" s="228"/>
      <c r="K1387" s="228"/>
      <c r="M1387" s="228"/>
      <c r="O1387" s="228"/>
      <c r="Q1387" s="228"/>
      <c r="S1387" s="228"/>
      <c r="U1387" s="228"/>
      <c r="W1387" s="228"/>
    </row>
    <row r="1388" spans="1:23" x14ac:dyDescent="0.35">
      <c r="A1388" s="228"/>
      <c r="C1388" s="228"/>
      <c r="E1388" s="228"/>
      <c r="G1388" s="228"/>
      <c r="I1388" s="228"/>
      <c r="K1388" s="228"/>
      <c r="M1388" s="228"/>
      <c r="O1388" s="228"/>
      <c r="Q1388" s="228"/>
      <c r="S1388" s="228"/>
      <c r="U1388" s="228"/>
      <c r="W1388" s="228"/>
    </row>
    <row r="1389" spans="1:23" x14ac:dyDescent="0.35">
      <c r="A1389" s="228"/>
      <c r="C1389" s="228"/>
      <c r="E1389" s="228"/>
      <c r="G1389" s="228"/>
      <c r="I1389" s="228"/>
      <c r="K1389" s="228"/>
      <c r="M1389" s="228"/>
      <c r="O1389" s="228"/>
      <c r="Q1389" s="228"/>
      <c r="S1389" s="228"/>
      <c r="U1389" s="228"/>
      <c r="W1389" s="228"/>
    </row>
    <row r="1390" spans="1:23" x14ac:dyDescent="0.35">
      <c r="A1390" s="228"/>
      <c r="C1390" s="228"/>
      <c r="E1390" s="228"/>
      <c r="G1390" s="228"/>
      <c r="I1390" s="228"/>
      <c r="K1390" s="228"/>
      <c r="M1390" s="228"/>
      <c r="O1390" s="228"/>
      <c r="Q1390" s="228"/>
      <c r="S1390" s="228"/>
      <c r="U1390" s="228"/>
      <c r="W1390" s="228"/>
    </row>
    <row r="1391" spans="1:23" x14ac:dyDescent="0.35">
      <c r="A1391" s="228"/>
      <c r="C1391" s="228"/>
      <c r="E1391" s="228"/>
      <c r="G1391" s="228"/>
      <c r="I1391" s="228"/>
      <c r="K1391" s="228"/>
      <c r="M1391" s="228"/>
      <c r="O1391" s="228"/>
      <c r="Q1391" s="228"/>
      <c r="S1391" s="228"/>
      <c r="U1391" s="228"/>
      <c r="W1391" s="228"/>
    </row>
    <row r="1392" spans="1:23" x14ac:dyDescent="0.35">
      <c r="A1392" s="228"/>
      <c r="C1392" s="228"/>
      <c r="E1392" s="228"/>
      <c r="G1392" s="228"/>
      <c r="I1392" s="228"/>
      <c r="K1392" s="228"/>
      <c r="M1392" s="228"/>
      <c r="O1392" s="228"/>
      <c r="Q1392" s="228"/>
      <c r="S1392" s="228"/>
      <c r="U1392" s="228"/>
      <c r="W1392" s="228"/>
    </row>
    <row r="1393" spans="1:23" x14ac:dyDescent="0.35">
      <c r="A1393" s="228"/>
      <c r="C1393" s="228"/>
      <c r="E1393" s="228"/>
      <c r="G1393" s="228"/>
      <c r="I1393" s="228"/>
      <c r="K1393" s="228"/>
      <c r="M1393" s="228"/>
      <c r="O1393" s="228"/>
      <c r="Q1393" s="228"/>
      <c r="S1393" s="228"/>
      <c r="U1393" s="228"/>
      <c r="W1393" s="228"/>
    </row>
    <row r="1394" spans="1:23" x14ac:dyDescent="0.35">
      <c r="A1394" s="228"/>
      <c r="C1394" s="228"/>
      <c r="E1394" s="228"/>
      <c r="G1394" s="228"/>
      <c r="I1394" s="228"/>
      <c r="K1394" s="228"/>
      <c r="M1394" s="228"/>
      <c r="O1394" s="228"/>
      <c r="Q1394" s="228"/>
      <c r="S1394" s="228"/>
      <c r="U1394" s="228"/>
      <c r="W1394" s="228"/>
    </row>
    <row r="1395" spans="1:23" x14ac:dyDescent="0.35">
      <c r="A1395" s="228"/>
      <c r="C1395" s="228"/>
      <c r="E1395" s="228"/>
      <c r="G1395" s="228"/>
      <c r="I1395" s="228"/>
      <c r="K1395" s="228"/>
      <c r="M1395" s="228"/>
      <c r="O1395" s="228"/>
      <c r="Q1395" s="228"/>
      <c r="S1395" s="228"/>
      <c r="U1395" s="228"/>
      <c r="W1395" s="228"/>
    </row>
    <row r="1396" spans="1:23" x14ac:dyDescent="0.35">
      <c r="A1396" s="228"/>
      <c r="C1396" s="228"/>
      <c r="E1396" s="228"/>
      <c r="G1396" s="228"/>
      <c r="I1396" s="228"/>
      <c r="K1396" s="228"/>
      <c r="M1396" s="228"/>
      <c r="O1396" s="228"/>
      <c r="Q1396" s="228"/>
      <c r="S1396" s="228"/>
      <c r="U1396" s="228"/>
      <c r="W1396" s="228"/>
    </row>
    <row r="1397" spans="1:23" x14ac:dyDescent="0.35">
      <c r="A1397" s="228"/>
      <c r="C1397" s="228"/>
      <c r="E1397" s="228"/>
      <c r="G1397" s="228"/>
      <c r="I1397" s="228"/>
      <c r="K1397" s="228"/>
      <c r="M1397" s="228"/>
      <c r="O1397" s="228"/>
      <c r="Q1397" s="228"/>
      <c r="S1397" s="228"/>
      <c r="U1397" s="228"/>
      <c r="W1397" s="228"/>
    </row>
    <row r="1398" spans="1:23" x14ac:dyDescent="0.35">
      <c r="A1398" s="228"/>
      <c r="C1398" s="228"/>
      <c r="E1398" s="228"/>
      <c r="G1398" s="228"/>
      <c r="I1398" s="228"/>
      <c r="K1398" s="228"/>
      <c r="M1398" s="228"/>
      <c r="O1398" s="228"/>
      <c r="Q1398" s="228"/>
      <c r="S1398" s="228"/>
      <c r="U1398" s="228"/>
      <c r="W1398" s="228"/>
    </row>
    <row r="1399" spans="1:23" x14ac:dyDescent="0.35">
      <c r="A1399" s="228"/>
      <c r="C1399" s="228"/>
      <c r="E1399" s="228"/>
      <c r="G1399" s="228"/>
      <c r="I1399" s="228"/>
      <c r="K1399" s="228"/>
      <c r="M1399" s="228"/>
      <c r="O1399" s="228"/>
      <c r="Q1399" s="228"/>
      <c r="S1399" s="228"/>
      <c r="U1399" s="228"/>
      <c r="W1399" s="228"/>
    </row>
    <row r="1400" spans="1:23" x14ac:dyDescent="0.35">
      <c r="A1400" s="228"/>
      <c r="C1400" s="228"/>
      <c r="E1400" s="228"/>
      <c r="G1400" s="228"/>
      <c r="I1400" s="228"/>
      <c r="K1400" s="228"/>
      <c r="M1400" s="228"/>
      <c r="O1400" s="228"/>
      <c r="Q1400" s="228"/>
      <c r="S1400" s="228"/>
      <c r="U1400" s="228"/>
      <c r="W1400" s="228"/>
    </row>
    <row r="1401" spans="1:23" x14ac:dyDescent="0.35">
      <c r="A1401" s="228"/>
      <c r="C1401" s="228"/>
      <c r="E1401" s="228"/>
      <c r="G1401" s="228"/>
      <c r="I1401" s="228"/>
      <c r="K1401" s="228"/>
      <c r="M1401" s="228"/>
      <c r="O1401" s="228"/>
      <c r="Q1401" s="228"/>
      <c r="S1401" s="228"/>
      <c r="U1401" s="228"/>
      <c r="W1401" s="228"/>
    </row>
    <row r="1402" spans="1:23" x14ac:dyDescent="0.35">
      <c r="A1402" s="228"/>
      <c r="C1402" s="228"/>
      <c r="E1402" s="228"/>
      <c r="G1402" s="228"/>
      <c r="I1402" s="228"/>
      <c r="K1402" s="228"/>
      <c r="M1402" s="228"/>
      <c r="O1402" s="228"/>
      <c r="Q1402" s="228"/>
      <c r="S1402" s="228"/>
      <c r="U1402" s="228"/>
      <c r="W1402" s="228"/>
    </row>
    <row r="1403" spans="1:23" x14ac:dyDescent="0.35">
      <c r="A1403" s="228"/>
      <c r="C1403" s="228"/>
      <c r="E1403" s="228"/>
      <c r="G1403" s="228"/>
      <c r="I1403" s="228"/>
      <c r="K1403" s="228"/>
      <c r="M1403" s="228"/>
      <c r="O1403" s="228"/>
      <c r="Q1403" s="228"/>
      <c r="S1403" s="228"/>
      <c r="U1403" s="228"/>
      <c r="W1403" s="228"/>
    </row>
    <row r="1404" spans="1:23" x14ac:dyDescent="0.35">
      <c r="A1404" s="228"/>
      <c r="C1404" s="228"/>
      <c r="E1404" s="228"/>
      <c r="G1404" s="228"/>
      <c r="I1404" s="228"/>
      <c r="K1404" s="228"/>
      <c r="M1404" s="228"/>
      <c r="O1404" s="228"/>
      <c r="Q1404" s="228"/>
      <c r="S1404" s="228"/>
      <c r="U1404" s="228"/>
      <c r="W1404" s="228"/>
    </row>
    <row r="1405" spans="1:23" x14ac:dyDescent="0.35">
      <c r="A1405" s="228"/>
      <c r="C1405" s="228"/>
      <c r="E1405" s="228"/>
      <c r="G1405" s="228"/>
      <c r="I1405" s="228"/>
      <c r="K1405" s="228"/>
      <c r="M1405" s="228"/>
      <c r="O1405" s="228"/>
      <c r="Q1405" s="228"/>
      <c r="S1405" s="228"/>
      <c r="U1405" s="228"/>
      <c r="W1405" s="228"/>
    </row>
    <row r="1406" spans="1:23" x14ac:dyDescent="0.35">
      <c r="A1406" s="228"/>
      <c r="C1406" s="228"/>
      <c r="E1406" s="228"/>
      <c r="G1406" s="228"/>
      <c r="I1406" s="228"/>
      <c r="K1406" s="228"/>
      <c r="M1406" s="228"/>
      <c r="O1406" s="228"/>
      <c r="Q1406" s="228"/>
      <c r="S1406" s="228"/>
      <c r="U1406" s="228"/>
      <c r="W1406" s="228"/>
    </row>
    <row r="1407" spans="1:23" x14ac:dyDescent="0.35">
      <c r="A1407" s="228"/>
      <c r="C1407" s="228"/>
      <c r="E1407" s="228"/>
      <c r="G1407" s="228"/>
      <c r="I1407" s="228"/>
      <c r="K1407" s="228"/>
      <c r="M1407" s="228"/>
      <c r="O1407" s="228"/>
      <c r="Q1407" s="228"/>
      <c r="S1407" s="228"/>
      <c r="U1407" s="228"/>
      <c r="W1407" s="228"/>
    </row>
    <row r="1408" spans="1:23" x14ac:dyDescent="0.35">
      <c r="A1408" s="228"/>
      <c r="C1408" s="228"/>
      <c r="E1408" s="228"/>
      <c r="G1408" s="228"/>
      <c r="I1408" s="228"/>
      <c r="K1408" s="228"/>
      <c r="M1408" s="228"/>
      <c r="O1408" s="228"/>
      <c r="Q1408" s="228"/>
      <c r="S1408" s="228"/>
      <c r="U1408" s="228"/>
      <c r="W1408" s="228"/>
    </row>
    <row r="1409" spans="1:23" x14ac:dyDescent="0.35">
      <c r="A1409" s="228"/>
      <c r="C1409" s="228"/>
      <c r="E1409" s="228"/>
      <c r="G1409" s="228"/>
      <c r="I1409" s="228"/>
      <c r="K1409" s="228"/>
      <c r="M1409" s="228"/>
      <c r="O1409" s="228"/>
      <c r="Q1409" s="228"/>
      <c r="S1409" s="228"/>
      <c r="U1409" s="228"/>
      <c r="W1409" s="228"/>
    </row>
    <row r="1410" spans="1:23" x14ac:dyDescent="0.35">
      <c r="A1410" s="228"/>
      <c r="C1410" s="228"/>
      <c r="E1410" s="228"/>
      <c r="G1410" s="228"/>
      <c r="I1410" s="228"/>
      <c r="K1410" s="228"/>
      <c r="M1410" s="228"/>
      <c r="O1410" s="228"/>
      <c r="Q1410" s="228"/>
      <c r="S1410" s="228"/>
      <c r="U1410" s="228"/>
      <c r="W1410" s="228"/>
    </row>
    <row r="1411" spans="1:23" x14ac:dyDescent="0.35">
      <c r="A1411" s="228"/>
      <c r="C1411" s="228"/>
      <c r="E1411" s="228"/>
      <c r="G1411" s="228"/>
      <c r="I1411" s="228"/>
      <c r="K1411" s="228"/>
      <c r="M1411" s="228"/>
      <c r="O1411" s="228"/>
      <c r="Q1411" s="228"/>
      <c r="S1411" s="228"/>
      <c r="U1411" s="228"/>
      <c r="W1411" s="228"/>
    </row>
    <row r="1412" spans="1:23" x14ac:dyDescent="0.35">
      <c r="A1412" s="228"/>
      <c r="C1412" s="228"/>
      <c r="E1412" s="228"/>
      <c r="G1412" s="228"/>
      <c r="I1412" s="228"/>
      <c r="K1412" s="228"/>
      <c r="M1412" s="228"/>
      <c r="O1412" s="228"/>
      <c r="Q1412" s="228"/>
      <c r="S1412" s="228"/>
      <c r="U1412" s="228"/>
      <c r="W1412" s="228"/>
    </row>
    <row r="1413" spans="1:23" x14ac:dyDescent="0.35">
      <c r="A1413" s="228"/>
      <c r="C1413" s="228"/>
      <c r="E1413" s="228"/>
      <c r="G1413" s="228"/>
      <c r="I1413" s="228"/>
      <c r="K1413" s="228"/>
      <c r="M1413" s="228"/>
      <c r="O1413" s="228"/>
      <c r="Q1413" s="228"/>
      <c r="S1413" s="228"/>
      <c r="U1413" s="228"/>
      <c r="W1413" s="228"/>
    </row>
    <row r="1414" spans="1:23" x14ac:dyDescent="0.35">
      <c r="A1414" s="228"/>
      <c r="C1414" s="228"/>
      <c r="E1414" s="228"/>
      <c r="G1414" s="228"/>
      <c r="I1414" s="228"/>
      <c r="K1414" s="228"/>
      <c r="M1414" s="228"/>
      <c r="O1414" s="228"/>
      <c r="Q1414" s="228"/>
      <c r="S1414" s="228"/>
      <c r="U1414" s="228"/>
      <c r="W1414" s="228"/>
    </row>
    <row r="1415" spans="1:23" x14ac:dyDescent="0.35">
      <c r="A1415" s="228"/>
      <c r="C1415" s="228"/>
      <c r="E1415" s="228"/>
      <c r="G1415" s="228"/>
      <c r="I1415" s="228"/>
      <c r="K1415" s="228"/>
      <c r="M1415" s="228"/>
      <c r="O1415" s="228"/>
      <c r="Q1415" s="228"/>
      <c r="S1415" s="228"/>
      <c r="U1415" s="228"/>
      <c r="W1415" s="228"/>
    </row>
    <row r="1416" spans="1:23" x14ac:dyDescent="0.35">
      <c r="A1416" s="228"/>
      <c r="C1416" s="228"/>
      <c r="E1416" s="228"/>
      <c r="G1416" s="228"/>
      <c r="I1416" s="228"/>
      <c r="K1416" s="228"/>
      <c r="M1416" s="228"/>
      <c r="O1416" s="228"/>
      <c r="Q1416" s="228"/>
      <c r="S1416" s="228"/>
      <c r="U1416" s="228"/>
      <c r="W1416" s="228"/>
    </row>
    <row r="1417" spans="1:23" x14ac:dyDescent="0.35">
      <c r="A1417" s="228"/>
      <c r="C1417" s="228"/>
      <c r="E1417" s="228"/>
      <c r="G1417" s="228"/>
      <c r="I1417" s="228"/>
      <c r="K1417" s="228"/>
      <c r="M1417" s="228"/>
      <c r="O1417" s="228"/>
      <c r="Q1417" s="228"/>
      <c r="S1417" s="228"/>
      <c r="U1417" s="228"/>
      <c r="W1417" s="228"/>
    </row>
    <row r="1418" spans="1:23" x14ac:dyDescent="0.35">
      <c r="A1418" s="228"/>
      <c r="C1418" s="228"/>
      <c r="E1418" s="228"/>
      <c r="G1418" s="228"/>
      <c r="I1418" s="228"/>
      <c r="K1418" s="228"/>
      <c r="M1418" s="228"/>
      <c r="O1418" s="228"/>
      <c r="Q1418" s="228"/>
      <c r="S1418" s="228"/>
      <c r="U1418" s="228"/>
      <c r="W1418" s="228"/>
    </row>
    <row r="1419" spans="1:23" x14ac:dyDescent="0.35">
      <c r="A1419" s="228"/>
      <c r="C1419" s="228"/>
      <c r="E1419" s="228"/>
      <c r="G1419" s="228"/>
      <c r="I1419" s="228"/>
      <c r="K1419" s="228"/>
      <c r="M1419" s="228"/>
      <c r="O1419" s="228"/>
      <c r="Q1419" s="228"/>
      <c r="S1419" s="228"/>
      <c r="U1419" s="228"/>
      <c r="W1419" s="228"/>
    </row>
    <row r="1420" spans="1:23" x14ac:dyDescent="0.35">
      <c r="A1420" s="228"/>
      <c r="C1420" s="228"/>
      <c r="E1420" s="228"/>
      <c r="G1420" s="228"/>
      <c r="I1420" s="228"/>
      <c r="K1420" s="228"/>
      <c r="M1420" s="228"/>
      <c r="O1420" s="228"/>
      <c r="Q1420" s="228"/>
      <c r="S1420" s="228"/>
      <c r="U1420" s="228"/>
      <c r="W1420" s="228"/>
    </row>
    <row r="1421" spans="1:23" x14ac:dyDescent="0.35">
      <c r="A1421" s="228"/>
      <c r="C1421" s="228"/>
      <c r="E1421" s="228"/>
      <c r="G1421" s="228"/>
      <c r="I1421" s="228"/>
      <c r="K1421" s="228"/>
      <c r="M1421" s="228"/>
      <c r="O1421" s="228"/>
      <c r="Q1421" s="228"/>
      <c r="S1421" s="228"/>
      <c r="U1421" s="228"/>
      <c r="W1421" s="228"/>
    </row>
    <row r="1422" spans="1:23" x14ac:dyDescent="0.35">
      <c r="A1422" s="228"/>
      <c r="C1422" s="228"/>
      <c r="E1422" s="228"/>
      <c r="G1422" s="228"/>
      <c r="I1422" s="228"/>
      <c r="K1422" s="228"/>
      <c r="M1422" s="228"/>
      <c r="O1422" s="228"/>
      <c r="Q1422" s="228"/>
      <c r="S1422" s="228"/>
      <c r="U1422" s="228"/>
      <c r="W1422" s="228"/>
    </row>
    <row r="1423" spans="1:23" x14ac:dyDescent="0.35">
      <c r="A1423" s="228"/>
      <c r="C1423" s="228"/>
      <c r="E1423" s="228"/>
      <c r="G1423" s="228"/>
      <c r="I1423" s="228"/>
      <c r="K1423" s="228"/>
      <c r="M1423" s="228"/>
      <c r="O1423" s="228"/>
      <c r="Q1423" s="228"/>
      <c r="S1423" s="228"/>
      <c r="U1423" s="228"/>
      <c r="W1423" s="228"/>
    </row>
    <row r="1424" spans="1:23" x14ac:dyDescent="0.35">
      <c r="A1424" s="228"/>
      <c r="C1424" s="228"/>
      <c r="E1424" s="228"/>
      <c r="G1424" s="228"/>
      <c r="I1424" s="228"/>
      <c r="K1424" s="228"/>
      <c r="M1424" s="228"/>
      <c r="O1424" s="228"/>
      <c r="Q1424" s="228"/>
      <c r="S1424" s="228"/>
      <c r="U1424" s="228"/>
      <c r="W1424" s="228"/>
    </row>
    <row r="1425" spans="1:23" x14ac:dyDescent="0.35">
      <c r="A1425" s="228"/>
      <c r="C1425" s="228"/>
      <c r="E1425" s="228"/>
      <c r="G1425" s="228"/>
      <c r="I1425" s="228"/>
      <c r="K1425" s="228"/>
      <c r="M1425" s="228"/>
      <c r="O1425" s="228"/>
      <c r="Q1425" s="228"/>
      <c r="S1425" s="228"/>
      <c r="U1425" s="228"/>
      <c r="W1425" s="228"/>
    </row>
    <row r="1426" spans="1:23" x14ac:dyDescent="0.35">
      <c r="A1426" s="228"/>
      <c r="C1426" s="228"/>
      <c r="E1426" s="228"/>
      <c r="G1426" s="228"/>
      <c r="I1426" s="228"/>
      <c r="K1426" s="228"/>
      <c r="M1426" s="228"/>
      <c r="O1426" s="228"/>
      <c r="Q1426" s="228"/>
      <c r="S1426" s="228"/>
      <c r="U1426" s="228"/>
      <c r="W1426" s="228"/>
    </row>
    <row r="1427" spans="1:23" x14ac:dyDescent="0.35">
      <c r="A1427" s="228"/>
      <c r="C1427" s="228"/>
      <c r="E1427" s="228"/>
      <c r="G1427" s="228"/>
      <c r="I1427" s="228"/>
      <c r="K1427" s="228"/>
      <c r="M1427" s="228"/>
      <c r="O1427" s="228"/>
      <c r="Q1427" s="228"/>
      <c r="S1427" s="228"/>
      <c r="U1427" s="228"/>
      <c r="W1427" s="228"/>
    </row>
    <row r="1428" spans="1:23" x14ac:dyDescent="0.35">
      <c r="A1428" s="228"/>
      <c r="C1428" s="228"/>
      <c r="E1428" s="228"/>
      <c r="G1428" s="228"/>
      <c r="I1428" s="228"/>
      <c r="K1428" s="228"/>
      <c r="M1428" s="228"/>
      <c r="O1428" s="228"/>
      <c r="Q1428" s="228"/>
      <c r="S1428" s="228"/>
      <c r="U1428" s="228"/>
      <c r="W1428" s="228"/>
    </row>
    <row r="1429" spans="1:23" x14ac:dyDescent="0.35">
      <c r="A1429" s="228"/>
      <c r="C1429" s="228"/>
      <c r="E1429" s="228"/>
      <c r="G1429" s="228"/>
      <c r="I1429" s="228"/>
      <c r="K1429" s="228"/>
      <c r="M1429" s="228"/>
      <c r="O1429" s="228"/>
      <c r="Q1429" s="228"/>
      <c r="S1429" s="228"/>
      <c r="U1429" s="228"/>
      <c r="W1429" s="228"/>
    </row>
    <row r="1430" spans="1:23" x14ac:dyDescent="0.35">
      <c r="A1430" s="228"/>
      <c r="C1430" s="228"/>
      <c r="E1430" s="228"/>
      <c r="G1430" s="228"/>
      <c r="I1430" s="228"/>
      <c r="K1430" s="228"/>
      <c r="M1430" s="228"/>
      <c r="O1430" s="228"/>
      <c r="Q1430" s="228"/>
      <c r="S1430" s="228"/>
      <c r="U1430" s="228"/>
      <c r="W1430" s="228"/>
    </row>
    <row r="1431" spans="1:23" x14ac:dyDescent="0.35">
      <c r="A1431" s="228"/>
      <c r="C1431" s="228"/>
      <c r="E1431" s="228"/>
      <c r="G1431" s="228"/>
      <c r="I1431" s="228"/>
      <c r="K1431" s="228"/>
      <c r="M1431" s="228"/>
      <c r="O1431" s="228"/>
      <c r="Q1431" s="228"/>
      <c r="S1431" s="228"/>
      <c r="U1431" s="228"/>
      <c r="W1431" s="228"/>
    </row>
    <row r="1432" spans="1:23" x14ac:dyDescent="0.35">
      <c r="A1432" s="228"/>
      <c r="C1432" s="228"/>
      <c r="E1432" s="228"/>
      <c r="G1432" s="228"/>
      <c r="I1432" s="228"/>
      <c r="K1432" s="228"/>
      <c r="M1432" s="228"/>
      <c r="O1432" s="228"/>
      <c r="Q1432" s="228"/>
      <c r="S1432" s="228"/>
      <c r="U1432" s="228"/>
      <c r="W1432" s="228"/>
    </row>
    <row r="1433" spans="1:23" x14ac:dyDescent="0.35">
      <c r="A1433" s="228"/>
      <c r="C1433" s="228"/>
      <c r="E1433" s="228"/>
      <c r="G1433" s="228"/>
      <c r="I1433" s="228"/>
      <c r="K1433" s="228"/>
      <c r="M1433" s="228"/>
      <c r="O1433" s="228"/>
      <c r="Q1433" s="228"/>
      <c r="S1433" s="228"/>
      <c r="U1433" s="228"/>
      <c r="W1433" s="228"/>
    </row>
    <row r="1434" spans="1:23" x14ac:dyDescent="0.35">
      <c r="A1434" s="228"/>
      <c r="C1434" s="228"/>
      <c r="E1434" s="228"/>
      <c r="G1434" s="228"/>
      <c r="I1434" s="228"/>
      <c r="K1434" s="228"/>
      <c r="M1434" s="228"/>
      <c r="O1434" s="228"/>
      <c r="Q1434" s="228"/>
      <c r="S1434" s="228"/>
      <c r="U1434" s="228"/>
      <c r="W1434" s="228"/>
    </row>
    <row r="1435" spans="1:23" x14ac:dyDescent="0.35">
      <c r="A1435" s="228"/>
      <c r="C1435" s="228"/>
      <c r="E1435" s="228"/>
      <c r="G1435" s="228"/>
      <c r="I1435" s="228"/>
      <c r="K1435" s="228"/>
      <c r="M1435" s="228"/>
      <c r="O1435" s="228"/>
      <c r="Q1435" s="228"/>
      <c r="S1435" s="228"/>
      <c r="U1435" s="228"/>
      <c r="W1435" s="228"/>
    </row>
    <row r="1436" spans="1:23" x14ac:dyDescent="0.35">
      <c r="A1436" s="228"/>
      <c r="C1436" s="228"/>
      <c r="E1436" s="228"/>
      <c r="G1436" s="228"/>
      <c r="I1436" s="228"/>
      <c r="K1436" s="228"/>
      <c r="M1436" s="228"/>
      <c r="O1436" s="228"/>
      <c r="Q1436" s="228"/>
      <c r="S1436" s="228"/>
      <c r="U1436" s="228"/>
      <c r="W1436" s="228"/>
    </row>
    <row r="1437" spans="1:23" x14ac:dyDescent="0.35">
      <c r="A1437" s="228"/>
      <c r="C1437" s="228"/>
      <c r="E1437" s="228"/>
      <c r="G1437" s="228"/>
      <c r="I1437" s="228"/>
      <c r="K1437" s="228"/>
      <c r="M1437" s="228"/>
      <c r="O1437" s="228"/>
      <c r="Q1437" s="228"/>
      <c r="S1437" s="228"/>
      <c r="U1437" s="228"/>
      <c r="W1437" s="228"/>
    </row>
    <row r="1438" spans="1:23" x14ac:dyDescent="0.35">
      <c r="A1438" s="228"/>
      <c r="C1438" s="228"/>
      <c r="E1438" s="228"/>
      <c r="G1438" s="228"/>
      <c r="I1438" s="228"/>
      <c r="K1438" s="228"/>
      <c r="M1438" s="228"/>
      <c r="O1438" s="228"/>
      <c r="Q1438" s="228"/>
      <c r="S1438" s="228"/>
      <c r="U1438" s="228"/>
      <c r="W1438" s="228"/>
    </row>
    <row r="1439" spans="1:23" x14ac:dyDescent="0.35">
      <c r="A1439" s="228"/>
      <c r="C1439" s="228"/>
      <c r="E1439" s="228"/>
      <c r="G1439" s="228"/>
      <c r="I1439" s="228"/>
      <c r="K1439" s="228"/>
      <c r="M1439" s="228"/>
      <c r="O1439" s="228"/>
      <c r="Q1439" s="228"/>
      <c r="S1439" s="228"/>
      <c r="U1439" s="228"/>
      <c r="W1439" s="228"/>
    </row>
    <row r="1440" spans="1:23" x14ac:dyDescent="0.35">
      <c r="A1440" s="228"/>
      <c r="C1440" s="228"/>
      <c r="E1440" s="228"/>
      <c r="G1440" s="228"/>
      <c r="I1440" s="228"/>
      <c r="K1440" s="228"/>
      <c r="M1440" s="228"/>
      <c r="O1440" s="228"/>
      <c r="Q1440" s="228"/>
      <c r="S1440" s="228"/>
      <c r="U1440" s="228"/>
      <c r="W1440" s="228"/>
    </row>
    <row r="1441" spans="1:23" x14ac:dyDescent="0.35">
      <c r="A1441" s="228"/>
      <c r="C1441" s="228"/>
      <c r="E1441" s="228"/>
      <c r="G1441" s="228"/>
      <c r="I1441" s="228"/>
      <c r="K1441" s="228"/>
      <c r="M1441" s="228"/>
      <c r="O1441" s="228"/>
      <c r="Q1441" s="228"/>
      <c r="S1441" s="228"/>
      <c r="U1441" s="228"/>
      <c r="W1441" s="228"/>
    </row>
    <row r="1442" spans="1:23" x14ac:dyDescent="0.35">
      <c r="A1442" s="228"/>
      <c r="C1442" s="228"/>
      <c r="E1442" s="228"/>
      <c r="G1442" s="228"/>
      <c r="I1442" s="228"/>
      <c r="K1442" s="228"/>
      <c r="M1442" s="228"/>
      <c r="O1442" s="228"/>
      <c r="Q1442" s="228"/>
      <c r="S1442" s="228"/>
      <c r="U1442" s="228"/>
      <c r="W1442" s="228"/>
    </row>
    <row r="1443" spans="1:23" x14ac:dyDescent="0.35">
      <c r="A1443" s="228"/>
      <c r="C1443" s="228"/>
      <c r="E1443" s="228"/>
      <c r="G1443" s="228"/>
      <c r="I1443" s="228"/>
      <c r="K1443" s="228"/>
      <c r="M1443" s="228"/>
      <c r="O1443" s="228"/>
      <c r="Q1443" s="228"/>
      <c r="S1443" s="228"/>
      <c r="U1443" s="228"/>
      <c r="W1443" s="228"/>
    </row>
    <row r="1444" spans="1:23" x14ac:dyDescent="0.35">
      <c r="A1444" s="228"/>
      <c r="C1444" s="228"/>
      <c r="E1444" s="228"/>
      <c r="G1444" s="228"/>
      <c r="I1444" s="228"/>
      <c r="K1444" s="228"/>
      <c r="M1444" s="228"/>
      <c r="O1444" s="228"/>
      <c r="Q1444" s="228"/>
      <c r="S1444" s="228"/>
      <c r="U1444" s="228"/>
      <c r="W1444" s="228"/>
    </row>
    <row r="1445" spans="1:23" x14ac:dyDescent="0.35">
      <c r="A1445" s="228"/>
      <c r="C1445" s="228"/>
      <c r="E1445" s="228"/>
      <c r="G1445" s="228"/>
      <c r="I1445" s="228"/>
      <c r="K1445" s="228"/>
      <c r="M1445" s="228"/>
      <c r="O1445" s="228"/>
      <c r="Q1445" s="228"/>
      <c r="S1445" s="228"/>
      <c r="U1445" s="228"/>
      <c r="W1445" s="228"/>
    </row>
    <row r="1446" spans="1:23" x14ac:dyDescent="0.35">
      <c r="A1446" s="228"/>
      <c r="C1446" s="228"/>
      <c r="E1446" s="228"/>
      <c r="G1446" s="228"/>
      <c r="I1446" s="228"/>
      <c r="K1446" s="228"/>
      <c r="M1446" s="228"/>
      <c r="O1446" s="228"/>
      <c r="Q1446" s="228"/>
      <c r="S1446" s="228"/>
      <c r="U1446" s="228"/>
      <c r="W1446" s="228"/>
    </row>
    <row r="1447" spans="1:23" x14ac:dyDescent="0.35">
      <c r="A1447" s="228"/>
      <c r="C1447" s="228"/>
      <c r="E1447" s="228"/>
      <c r="G1447" s="228"/>
      <c r="I1447" s="228"/>
      <c r="K1447" s="228"/>
      <c r="M1447" s="228"/>
      <c r="O1447" s="228"/>
      <c r="Q1447" s="228"/>
      <c r="S1447" s="228"/>
      <c r="U1447" s="228"/>
      <c r="W1447" s="228"/>
    </row>
    <row r="1448" spans="1:23" x14ac:dyDescent="0.35">
      <c r="A1448" s="228"/>
      <c r="C1448" s="228"/>
      <c r="E1448" s="228"/>
      <c r="G1448" s="228"/>
      <c r="I1448" s="228"/>
      <c r="K1448" s="228"/>
      <c r="M1448" s="228"/>
      <c r="O1448" s="228"/>
      <c r="Q1448" s="228"/>
      <c r="S1448" s="228"/>
      <c r="U1448" s="228"/>
      <c r="W1448" s="228"/>
    </row>
    <row r="1449" spans="1:23" x14ac:dyDescent="0.35">
      <c r="A1449" s="228"/>
      <c r="C1449" s="228"/>
      <c r="E1449" s="228"/>
      <c r="G1449" s="228"/>
      <c r="I1449" s="228"/>
      <c r="K1449" s="228"/>
      <c r="M1449" s="228"/>
      <c r="O1449" s="228"/>
      <c r="Q1449" s="228"/>
      <c r="S1449" s="228"/>
      <c r="U1449" s="228"/>
      <c r="W1449" s="228"/>
    </row>
    <row r="1450" spans="1:23" x14ac:dyDescent="0.35">
      <c r="A1450" s="228"/>
      <c r="C1450" s="228"/>
      <c r="E1450" s="228"/>
      <c r="G1450" s="228"/>
      <c r="I1450" s="228"/>
      <c r="K1450" s="228"/>
      <c r="M1450" s="228"/>
      <c r="O1450" s="228"/>
      <c r="Q1450" s="228"/>
      <c r="S1450" s="228"/>
      <c r="U1450" s="228"/>
      <c r="W1450" s="228"/>
    </row>
    <row r="1451" spans="1:23" x14ac:dyDescent="0.35">
      <c r="A1451" s="228"/>
      <c r="C1451" s="228"/>
      <c r="E1451" s="228"/>
      <c r="G1451" s="228"/>
      <c r="I1451" s="228"/>
      <c r="K1451" s="228"/>
      <c r="M1451" s="228"/>
      <c r="O1451" s="228"/>
      <c r="Q1451" s="228"/>
      <c r="S1451" s="228"/>
      <c r="U1451" s="228"/>
      <c r="W1451" s="228"/>
    </row>
    <row r="1452" spans="1:23" x14ac:dyDescent="0.35">
      <c r="A1452" s="228"/>
      <c r="C1452" s="228"/>
      <c r="E1452" s="228"/>
      <c r="G1452" s="228"/>
      <c r="I1452" s="228"/>
      <c r="K1452" s="228"/>
      <c r="M1452" s="228"/>
      <c r="O1452" s="228"/>
      <c r="Q1452" s="228"/>
      <c r="S1452" s="228"/>
      <c r="U1452" s="228"/>
      <c r="W1452" s="228"/>
    </row>
    <row r="1453" spans="1:23" x14ac:dyDescent="0.35">
      <c r="A1453" s="228"/>
      <c r="C1453" s="228"/>
      <c r="E1453" s="228"/>
      <c r="G1453" s="228"/>
      <c r="I1453" s="228"/>
      <c r="K1453" s="228"/>
      <c r="M1453" s="228"/>
      <c r="O1453" s="228"/>
      <c r="Q1453" s="228"/>
      <c r="S1453" s="228"/>
      <c r="U1453" s="228"/>
      <c r="W1453" s="228"/>
    </row>
    <row r="1454" spans="1:23" x14ac:dyDescent="0.35">
      <c r="A1454" s="228"/>
      <c r="C1454" s="228"/>
      <c r="E1454" s="228"/>
      <c r="G1454" s="228"/>
      <c r="I1454" s="228"/>
      <c r="K1454" s="228"/>
      <c r="M1454" s="228"/>
      <c r="O1454" s="228"/>
      <c r="Q1454" s="228"/>
      <c r="S1454" s="228"/>
      <c r="U1454" s="228"/>
      <c r="W1454" s="228"/>
    </row>
    <row r="1455" spans="1:23" x14ac:dyDescent="0.35">
      <c r="A1455" s="228"/>
      <c r="C1455" s="228"/>
      <c r="E1455" s="228"/>
      <c r="G1455" s="228"/>
      <c r="I1455" s="228"/>
      <c r="K1455" s="228"/>
      <c r="M1455" s="228"/>
      <c r="O1455" s="228"/>
      <c r="Q1455" s="228"/>
      <c r="S1455" s="228"/>
      <c r="U1455" s="228"/>
      <c r="W1455" s="228"/>
    </row>
    <row r="1456" spans="1:23" x14ac:dyDescent="0.35">
      <c r="A1456" s="228"/>
      <c r="C1456" s="228"/>
      <c r="E1456" s="228"/>
      <c r="G1456" s="228"/>
      <c r="I1456" s="228"/>
      <c r="K1456" s="228"/>
      <c r="M1456" s="228"/>
      <c r="O1456" s="228"/>
      <c r="Q1456" s="228"/>
      <c r="S1456" s="228"/>
      <c r="U1456" s="228"/>
      <c r="W1456" s="228"/>
    </row>
    <row r="1457" spans="1:23" x14ac:dyDescent="0.35">
      <c r="A1457" s="228"/>
      <c r="C1457" s="228"/>
      <c r="E1457" s="228"/>
      <c r="G1457" s="228"/>
      <c r="I1457" s="228"/>
      <c r="K1457" s="228"/>
      <c r="M1457" s="228"/>
      <c r="O1457" s="228"/>
      <c r="Q1457" s="228"/>
      <c r="S1457" s="228"/>
      <c r="U1457" s="228"/>
      <c r="W1457" s="228"/>
    </row>
    <row r="1458" spans="1:23" x14ac:dyDescent="0.35">
      <c r="A1458" s="228"/>
      <c r="C1458" s="228"/>
      <c r="E1458" s="228"/>
      <c r="G1458" s="228"/>
      <c r="I1458" s="228"/>
      <c r="K1458" s="228"/>
      <c r="M1458" s="228"/>
      <c r="O1458" s="228"/>
      <c r="Q1458" s="228"/>
      <c r="S1458" s="228"/>
      <c r="U1458" s="228"/>
      <c r="W1458" s="228"/>
    </row>
    <row r="1459" spans="1:23" x14ac:dyDescent="0.35">
      <c r="A1459" s="228"/>
      <c r="C1459" s="228"/>
      <c r="E1459" s="228"/>
      <c r="G1459" s="228"/>
      <c r="I1459" s="228"/>
      <c r="K1459" s="228"/>
      <c r="M1459" s="228"/>
      <c r="O1459" s="228"/>
      <c r="Q1459" s="228"/>
      <c r="S1459" s="228"/>
      <c r="U1459" s="228"/>
      <c r="W1459" s="228"/>
    </row>
    <row r="1460" spans="1:23" x14ac:dyDescent="0.35">
      <c r="A1460" s="228"/>
      <c r="C1460" s="228"/>
      <c r="E1460" s="228"/>
      <c r="G1460" s="228"/>
      <c r="I1460" s="228"/>
      <c r="K1460" s="228"/>
      <c r="M1460" s="228"/>
      <c r="O1460" s="228"/>
      <c r="Q1460" s="228"/>
      <c r="S1460" s="228"/>
      <c r="U1460" s="228"/>
      <c r="W1460" s="228"/>
    </row>
    <row r="1461" spans="1:23" x14ac:dyDescent="0.35">
      <c r="A1461" s="228"/>
      <c r="C1461" s="228"/>
      <c r="E1461" s="228"/>
      <c r="G1461" s="228"/>
      <c r="I1461" s="228"/>
      <c r="K1461" s="228"/>
      <c r="M1461" s="228"/>
      <c r="O1461" s="228"/>
      <c r="Q1461" s="228"/>
      <c r="S1461" s="228"/>
      <c r="U1461" s="228"/>
      <c r="W1461" s="228"/>
    </row>
    <row r="1462" spans="1:23" x14ac:dyDescent="0.35">
      <c r="A1462" s="228"/>
      <c r="C1462" s="228"/>
      <c r="E1462" s="228"/>
      <c r="G1462" s="228"/>
      <c r="I1462" s="228"/>
      <c r="K1462" s="228"/>
      <c r="M1462" s="228"/>
      <c r="O1462" s="228"/>
      <c r="Q1462" s="228"/>
      <c r="S1462" s="228"/>
      <c r="U1462" s="228"/>
      <c r="W1462" s="228"/>
    </row>
    <row r="1463" spans="1:23" x14ac:dyDescent="0.35">
      <c r="A1463" s="228"/>
      <c r="C1463" s="228"/>
      <c r="E1463" s="228"/>
      <c r="G1463" s="228"/>
      <c r="I1463" s="228"/>
      <c r="K1463" s="228"/>
      <c r="M1463" s="228"/>
      <c r="O1463" s="228"/>
      <c r="Q1463" s="228"/>
      <c r="S1463" s="228"/>
      <c r="U1463" s="228"/>
      <c r="W1463" s="228"/>
    </row>
    <row r="1464" spans="1:23" x14ac:dyDescent="0.35">
      <c r="A1464" s="228"/>
      <c r="C1464" s="228"/>
      <c r="E1464" s="228"/>
      <c r="G1464" s="228"/>
      <c r="I1464" s="228"/>
      <c r="K1464" s="228"/>
      <c r="M1464" s="228"/>
      <c r="O1464" s="228"/>
      <c r="Q1464" s="228"/>
      <c r="S1464" s="228"/>
      <c r="U1464" s="228"/>
      <c r="W1464" s="228"/>
    </row>
    <row r="1465" spans="1:23" x14ac:dyDescent="0.35">
      <c r="A1465" s="228"/>
      <c r="C1465" s="228"/>
      <c r="E1465" s="228"/>
      <c r="G1465" s="228"/>
      <c r="I1465" s="228"/>
      <c r="K1465" s="228"/>
      <c r="M1465" s="228"/>
      <c r="O1465" s="228"/>
      <c r="Q1465" s="228"/>
      <c r="S1465" s="228"/>
      <c r="U1465" s="228"/>
      <c r="W1465" s="228"/>
    </row>
    <row r="1466" spans="1:23" x14ac:dyDescent="0.35">
      <c r="A1466" s="228"/>
      <c r="C1466" s="228"/>
      <c r="E1466" s="228"/>
      <c r="G1466" s="228"/>
      <c r="I1466" s="228"/>
      <c r="K1466" s="228"/>
      <c r="M1466" s="228"/>
      <c r="O1466" s="228"/>
      <c r="Q1466" s="228"/>
      <c r="S1466" s="228"/>
      <c r="U1466" s="228"/>
      <c r="W1466" s="228"/>
    </row>
    <row r="1467" spans="1:23" x14ac:dyDescent="0.35">
      <c r="A1467" s="228"/>
      <c r="C1467" s="228"/>
      <c r="E1467" s="228"/>
      <c r="G1467" s="228"/>
      <c r="I1467" s="228"/>
      <c r="K1467" s="228"/>
      <c r="M1467" s="228"/>
      <c r="O1467" s="228"/>
      <c r="Q1467" s="228"/>
      <c r="S1467" s="228"/>
      <c r="U1467" s="228"/>
      <c r="W1467" s="228"/>
    </row>
    <row r="1468" spans="1:23" x14ac:dyDescent="0.35">
      <c r="A1468" s="228"/>
      <c r="C1468" s="228"/>
      <c r="E1468" s="228"/>
      <c r="G1468" s="228"/>
      <c r="I1468" s="228"/>
      <c r="K1468" s="228"/>
      <c r="M1468" s="228"/>
      <c r="O1468" s="228"/>
      <c r="Q1468" s="228"/>
      <c r="S1468" s="228"/>
      <c r="U1468" s="228"/>
      <c r="W1468" s="228"/>
    </row>
    <row r="1469" spans="1:23" x14ac:dyDescent="0.35">
      <c r="A1469" s="228"/>
      <c r="C1469" s="228"/>
      <c r="E1469" s="228"/>
      <c r="G1469" s="228"/>
      <c r="I1469" s="228"/>
      <c r="K1469" s="228"/>
      <c r="M1469" s="228"/>
      <c r="O1469" s="228"/>
      <c r="Q1469" s="228"/>
      <c r="S1469" s="228"/>
      <c r="U1469" s="228"/>
      <c r="W1469" s="228"/>
    </row>
    <row r="1470" spans="1:23" x14ac:dyDescent="0.35">
      <c r="A1470" s="228"/>
      <c r="C1470" s="228"/>
      <c r="E1470" s="228"/>
      <c r="G1470" s="228"/>
      <c r="I1470" s="228"/>
      <c r="K1470" s="228"/>
      <c r="M1470" s="228"/>
      <c r="O1470" s="228"/>
      <c r="Q1470" s="228"/>
      <c r="S1470" s="228"/>
      <c r="U1470" s="228"/>
      <c r="W1470" s="228"/>
    </row>
    <row r="1471" spans="1:23" x14ac:dyDescent="0.35">
      <c r="A1471" s="228"/>
      <c r="C1471" s="228"/>
      <c r="E1471" s="228"/>
      <c r="G1471" s="228"/>
      <c r="I1471" s="228"/>
      <c r="K1471" s="228"/>
      <c r="M1471" s="228"/>
      <c r="O1471" s="228"/>
      <c r="Q1471" s="228"/>
      <c r="S1471" s="228"/>
      <c r="U1471" s="228"/>
      <c r="W1471" s="228"/>
    </row>
    <row r="1472" spans="1:23" x14ac:dyDescent="0.35">
      <c r="A1472" s="228"/>
      <c r="C1472" s="228"/>
      <c r="E1472" s="228"/>
      <c r="G1472" s="228"/>
      <c r="I1472" s="228"/>
      <c r="K1472" s="228"/>
      <c r="M1472" s="228"/>
      <c r="O1472" s="228"/>
      <c r="Q1472" s="228"/>
      <c r="S1472" s="228"/>
      <c r="U1472" s="228"/>
      <c r="W1472" s="228"/>
    </row>
    <row r="1473" spans="1:23" x14ac:dyDescent="0.35">
      <c r="A1473" s="228"/>
      <c r="C1473" s="228"/>
      <c r="E1473" s="228"/>
      <c r="G1473" s="228"/>
      <c r="I1473" s="228"/>
      <c r="K1473" s="228"/>
      <c r="M1473" s="228"/>
      <c r="O1473" s="228"/>
      <c r="Q1473" s="228"/>
      <c r="S1473" s="228"/>
      <c r="U1473" s="228"/>
      <c r="W1473" s="228"/>
    </row>
    <row r="1474" spans="1:23" x14ac:dyDescent="0.35">
      <c r="A1474" s="228"/>
      <c r="C1474" s="228"/>
      <c r="E1474" s="228"/>
      <c r="G1474" s="228"/>
      <c r="I1474" s="228"/>
      <c r="K1474" s="228"/>
      <c r="M1474" s="228"/>
      <c r="O1474" s="228"/>
      <c r="Q1474" s="228"/>
      <c r="S1474" s="228"/>
      <c r="U1474" s="228"/>
      <c r="W1474" s="228"/>
    </row>
    <row r="1475" spans="1:23" x14ac:dyDescent="0.35">
      <c r="A1475" s="228"/>
      <c r="C1475" s="228"/>
      <c r="E1475" s="228"/>
      <c r="G1475" s="228"/>
      <c r="I1475" s="228"/>
      <c r="K1475" s="228"/>
      <c r="M1475" s="228"/>
      <c r="O1475" s="228"/>
      <c r="Q1475" s="228"/>
      <c r="S1475" s="228"/>
      <c r="U1475" s="228"/>
      <c r="W1475" s="228"/>
    </row>
    <row r="1476" spans="1:23" x14ac:dyDescent="0.35">
      <c r="A1476" s="228"/>
      <c r="C1476" s="228"/>
      <c r="E1476" s="228"/>
      <c r="G1476" s="228"/>
      <c r="I1476" s="228"/>
      <c r="K1476" s="228"/>
      <c r="M1476" s="228"/>
      <c r="O1476" s="228"/>
      <c r="Q1476" s="228"/>
      <c r="S1476" s="228"/>
      <c r="U1476" s="228"/>
      <c r="W1476" s="228"/>
    </row>
    <row r="1477" spans="1:23" x14ac:dyDescent="0.35">
      <c r="A1477" s="228"/>
      <c r="C1477" s="228"/>
      <c r="E1477" s="228"/>
      <c r="G1477" s="228"/>
      <c r="I1477" s="228"/>
      <c r="K1477" s="228"/>
      <c r="M1477" s="228"/>
      <c r="O1477" s="228"/>
      <c r="Q1477" s="228"/>
      <c r="S1477" s="228"/>
      <c r="U1477" s="228"/>
      <c r="W1477" s="228"/>
    </row>
    <row r="1478" spans="1:23" x14ac:dyDescent="0.35">
      <c r="A1478" s="228"/>
      <c r="C1478" s="228"/>
      <c r="E1478" s="228"/>
      <c r="G1478" s="228"/>
      <c r="I1478" s="228"/>
      <c r="K1478" s="228"/>
      <c r="M1478" s="228"/>
      <c r="O1478" s="228"/>
      <c r="Q1478" s="228"/>
      <c r="S1478" s="228"/>
      <c r="U1478" s="228"/>
      <c r="W1478" s="228"/>
    </row>
    <row r="1479" spans="1:23" x14ac:dyDescent="0.35">
      <c r="A1479" s="228"/>
      <c r="C1479" s="228"/>
      <c r="E1479" s="228"/>
      <c r="G1479" s="228"/>
      <c r="I1479" s="228"/>
      <c r="K1479" s="228"/>
      <c r="M1479" s="228"/>
      <c r="O1479" s="228"/>
      <c r="Q1479" s="228"/>
      <c r="S1479" s="228"/>
      <c r="U1479" s="228"/>
      <c r="W1479" s="228"/>
    </row>
    <row r="1480" spans="1:23" x14ac:dyDescent="0.35">
      <c r="A1480" s="228"/>
      <c r="C1480" s="228"/>
      <c r="E1480" s="228"/>
      <c r="G1480" s="228"/>
      <c r="I1480" s="228"/>
      <c r="K1480" s="228"/>
      <c r="M1480" s="228"/>
      <c r="O1480" s="228"/>
      <c r="Q1480" s="228"/>
      <c r="S1480" s="228"/>
      <c r="U1480" s="228"/>
      <c r="W1480" s="228"/>
    </row>
    <row r="1481" spans="1:23" x14ac:dyDescent="0.35">
      <c r="A1481" s="228"/>
      <c r="C1481" s="228"/>
      <c r="E1481" s="228"/>
      <c r="G1481" s="228"/>
      <c r="I1481" s="228"/>
      <c r="K1481" s="228"/>
      <c r="M1481" s="228"/>
      <c r="O1481" s="228"/>
      <c r="Q1481" s="228"/>
      <c r="S1481" s="228"/>
      <c r="U1481" s="228"/>
      <c r="W1481" s="228"/>
    </row>
    <row r="1482" spans="1:23" x14ac:dyDescent="0.35">
      <c r="A1482" s="228"/>
      <c r="C1482" s="228"/>
      <c r="E1482" s="228"/>
      <c r="G1482" s="228"/>
      <c r="I1482" s="228"/>
      <c r="K1482" s="228"/>
      <c r="M1482" s="228"/>
      <c r="O1482" s="228"/>
      <c r="Q1482" s="228"/>
      <c r="S1482" s="228"/>
      <c r="U1482" s="228"/>
      <c r="W1482" s="228"/>
    </row>
    <row r="1483" spans="1:23" x14ac:dyDescent="0.35">
      <c r="A1483" s="228"/>
      <c r="C1483" s="228"/>
      <c r="E1483" s="228"/>
      <c r="G1483" s="228"/>
      <c r="I1483" s="228"/>
      <c r="K1483" s="228"/>
      <c r="M1483" s="228"/>
      <c r="O1483" s="228"/>
      <c r="Q1483" s="228"/>
      <c r="S1483" s="228"/>
      <c r="U1483" s="228"/>
      <c r="W1483" s="228"/>
    </row>
    <row r="1484" spans="1:23" x14ac:dyDescent="0.35">
      <c r="A1484" s="228"/>
      <c r="C1484" s="228"/>
      <c r="E1484" s="228"/>
      <c r="G1484" s="228"/>
      <c r="I1484" s="228"/>
      <c r="K1484" s="228"/>
      <c r="M1484" s="228"/>
      <c r="O1484" s="228"/>
      <c r="Q1484" s="228"/>
      <c r="S1484" s="228"/>
      <c r="U1484" s="228"/>
      <c r="W1484" s="228"/>
    </row>
    <row r="1485" spans="1:23" x14ac:dyDescent="0.35">
      <c r="A1485" s="228"/>
      <c r="C1485" s="228"/>
      <c r="E1485" s="228"/>
      <c r="G1485" s="228"/>
      <c r="I1485" s="228"/>
      <c r="K1485" s="228"/>
      <c r="M1485" s="228"/>
      <c r="O1485" s="228"/>
      <c r="Q1485" s="228"/>
      <c r="S1485" s="228"/>
      <c r="U1485" s="228"/>
      <c r="W1485" s="228"/>
    </row>
    <row r="1486" spans="1:23" x14ac:dyDescent="0.35">
      <c r="A1486" s="228"/>
      <c r="C1486" s="228"/>
      <c r="E1486" s="228"/>
      <c r="G1486" s="228"/>
      <c r="I1486" s="228"/>
      <c r="K1486" s="228"/>
      <c r="M1486" s="228"/>
      <c r="O1486" s="228"/>
      <c r="Q1486" s="228"/>
      <c r="S1486" s="228"/>
      <c r="U1486" s="228"/>
      <c r="W1486" s="228"/>
    </row>
    <row r="1487" spans="1:23" x14ac:dyDescent="0.35">
      <c r="A1487" s="228"/>
      <c r="C1487" s="228"/>
      <c r="E1487" s="228"/>
      <c r="G1487" s="228"/>
      <c r="I1487" s="228"/>
      <c r="K1487" s="228"/>
      <c r="M1487" s="228"/>
      <c r="O1487" s="228"/>
      <c r="Q1487" s="228"/>
      <c r="S1487" s="228"/>
      <c r="U1487" s="228"/>
      <c r="W1487" s="228"/>
    </row>
    <row r="1488" spans="1:23" x14ac:dyDescent="0.35">
      <c r="A1488" s="228"/>
      <c r="C1488" s="228"/>
      <c r="E1488" s="228"/>
      <c r="G1488" s="228"/>
      <c r="I1488" s="228"/>
      <c r="K1488" s="228"/>
      <c r="M1488" s="228"/>
      <c r="O1488" s="228"/>
      <c r="Q1488" s="228"/>
      <c r="S1488" s="228"/>
      <c r="U1488" s="228"/>
      <c r="W1488" s="228"/>
    </row>
    <row r="1489" spans="1:23" x14ac:dyDescent="0.35">
      <c r="A1489" s="228"/>
      <c r="C1489" s="228"/>
      <c r="E1489" s="228"/>
      <c r="G1489" s="228"/>
      <c r="I1489" s="228"/>
      <c r="K1489" s="228"/>
      <c r="M1489" s="228"/>
      <c r="O1489" s="228"/>
      <c r="Q1489" s="228"/>
      <c r="S1489" s="228"/>
      <c r="U1489" s="228"/>
      <c r="W1489" s="228"/>
    </row>
    <row r="1490" spans="1:23" x14ac:dyDescent="0.35">
      <c r="A1490" s="228"/>
      <c r="C1490" s="228"/>
      <c r="E1490" s="228"/>
      <c r="G1490" s="228"/>
      <c r="I1490" s="228"/>
      <c r="K1490" s="228"/>
      <c r="M1490" s="228"/>
      <c r="O1490" s="228"/>
      <c r="Q1490" s="228"/>
      <c r="S1490" s="228"/>
      <c r="U1490" s="228"/>
      <c r="W1490" s="228"/>
    </row>
    <row r="1491" spans="1:23" x14ac:dyDescent="0.35">
      <c r="A1491" s="228"/>
      <c r="C1491" s="228"/>
      <c r="E1491" s="228"/>
      <c r="G1491" s="228"/>
      <c r="I1491" s="228"/>
      <c r="K1491" s="228"/>
      <c r="M1491" s="228"/>
      <c r="O1491" s="228"/>
      <c r="Q1491" s="228"/>
      <c r="S1491" s="228"/>
      <c r="U1491" s="228"/>
      <c r="W1491" s="228"/>
    </row>
    <row r="1492" spans="1:23" x14ac:dyDescent="0.35">
      <c r="A1492" s="228"/>
      <c r="C1492" s="228"/>
      <c r="E1492" s="228"/>
      <c r="G1492" s="228"/>
      <c r="I1492" s="228"/>
      <c r="K1492" s="228"/>
      <c r="M1492" s="228"/>
      <c r="O1492" s="228"/>
      <c r="Q1492" s="228"/>
      <c r="S1492" s="228"/>
      <c r="U1492" s="228"/>
      <c r="W1492" s="228"/>
    </row>
    <row r="1493" spans="1:23" x14ac:dyDescent="0.35">
      <c r="A1493" s="228"/>
      <c r="C1493" s="228"/>
      <c r="E1493" s="228"/>
      <c r="G1493" s="228"/>
      <c r="I1493" s="228"/>
      <c r="K1493" s="228"/>
      <c r="M1493" s="228"/>
      <c r="O1493" s="228"/>
      <c r="Q1493" s="228"/>
      <c r="S1493" s="228"/>
      <c r="U1493" s="228"/>
      <c r="W1493" s="228"/>
    </row>
    <row r="1494" spans="1:23" x14ac:dyDescent="0.35">
      <c r="A1494" s="228"/>
      <c r="C1494" s="228"/>
      <c r="E1494" s="228"/>
      <c r="G1494" s="228"/>
      <c r="I1494" s="228"/>
      <c r="K1494" s="228"/>
      <c r="M1494" s="228"/>
      <c r="O1494" s="228"/>
      <c r="Q1494" s="228"/>
      <c r="S1494" s="228"/>
      <c r="U1494" s="228"/>
      <c r="W1494" s="228"/>
    </row>
    <row r="1495" spans="1:23" x14ac:dyDescent="0.35">
      <c r="A1495" s="228"/>
      <c r="C1495" s="228"/>
      <c r="E1495" s="228"/>
      <c r="G1495" s="228"/>
      <c r="I1495" s="228"/>
      <c r="K1495" s="228"/>
      <c r="M1495" s="228"/>
      <c r="O1495" s="228"/>
      <c r="Q1495" s="228"/>
      <c r="S1495" s="228"/>
      <c r="U1495" s="228"/>
      <c r="W1495" s="228"/>
    </row>
    <row r="1496" spans="1:23" x14ac:dyDescent="0.35">
      <c r="A1496" s="228"/>
      <c r="C1496" s="228"/>
      <c r="E1496" s="228"/>
      <c r="G1496" s="228"/>
      <c r="I1496" s="228"/>
      <c r="K1496" s="228"/>
      <c r="M1496" s="228"/>
      <c r="O1496" s="228"/>
      <c r="Q1496" s="228"/>
      <c r="S1496" s="228"/>
      <c r="U1496" s="228"/>
      <c r="W1496" s="228"/>
    </row>
    <row r="1497" spans="1:23" x14ac:dyDescent="0.35">
      <c r="A1497" s="228"/>
      <c r="C1497" s="228"/>
      <c r="E1497" s="228"/>
      <c r="G1497" s="228"/>
      <c r="I1497" s="228"/>
      <c r="K1497" s="228"/>
      <c r="M1497" s="228"/>
      <c r="O1497" s="228"/>
      <c r="Q1497" s="228"/>
      <c r="S1497" s="228"/>
      <c r="U1497" s="228"/>
      <c r="W1497" s="228"/>
    </row>
    <row r="1498" spans="1:23" x14ac:dyDescent="0.35">
      <c r="A1498" s="228"/>
      <c r="C1498" s="228"/>
      <c r="E1498" s="228"/>
      <c r="G1498" s="228"/>
      <c r="I1498" s="228"/>
      <c r="K1498" s="228"/>
      <c r="M1498" s="228"/>
      <c r="O1498" s="228"/>
      <c r="Q1498" s="228"/>
      <c r="S1498" s="228"/>
      <c r="U1498" s="228"/>
      <c r="W1498" s="228"/>
    </row>
    <row r="1499" spans="1:23" x14ac:dyDescent="0.35">
      <c r="A1499" s="228"/>
      <c r="C1499" s="228"/>
      <c r="E1499" s="228"/>
      <c r="G1499" s="228"/>
      <c r="I1499" s="228"/>
      <c r="K1499" s="228"/>
      <c r="M1499" s="228"/>
      <c r="O1499" s="228"/>
      <c r="Q1499" s="228"/>
      <c r="S1499" s="228"/>
      <c r="U1499" s="228"/>
      <c r="W1499" s="228"/>
    </row>
    <row r="1500" spans="1:23" x14ac:dyDescent="0.35">
      <c r="A1500" s="228"/>
      <c r="C1500" s="228"/>
      <c r="E1500" s="228"/>
      <c r="G1500" s="228"/>
      <c r="I1500" s="228"/>
      <c r="K1500" s="228"/>
      <c r="M1500" s="228"/>
      <c r="O1500" s="228"/>
      <c r="Q1500" s="228"/>
      <c r="S1500" s="228"/>
      <c r="U1500" s="228"/>
      <c r="W1500" s="228"/>
    </row>
    <row r="1501" spans="1:23" x14ac:dyDescent="0.35">
      <c r="A1501" s="228"/>
      <c r="C1501" s="228"/>
      <c r="E1501" s="228"/>
      <c r="G1501" s="228"/>
      <c r="I1501" s="228"/>
      <c r="K1501" s="228"/>
      <c r="M1501" s="228"/>
      <c r="O1501" s="228"/>
      <c r="Q1501" s="228"/>
      <c r="S1501" s="228"/>
      <c r="U1501" s="228"/>
      <c r="W1501" s="228"/>
    </row>
    <row r="1502" spans="1:23" x14ac:dyDescent="0.35">
      <c r="A1502" s="228"/>
      <c r="C1502" s="228"/>
      <c r="E1502" s="228"/>
      <c r="G1502" s="228"/>
      <c r="I1502" s="228"/>
      <c r="K1502" s="228"/>
      <c r="M1502" s="228"/>
      <c r="O1502" s="228"/>
      <c r="Q1502" s="228"/>
      <c r="S1502" s="228"/>
      <c r="U1502" s="228"/>
      <c r="W1502" s="228"/>
    </row>
    <row r="1503" spans="1:23" x14ac:dyDescent="0.35">
      <c r="A1503" s="228"/>
      <c r="C1503" s="228"/>
      <c r="E1503" s="228"/>
      <c r="G1503" s="228"/>
      <c r="I1503" s="228"/>
      <c r="K1503" s="228"/>
      <c r="M1503" s="228"/>
      <c r="O1503" s="228"/>
      <c r="Q1503" s="228"/>
      <c r="S1503" s="228"/>
      <c r="U1503" s="228"/>
      <c r="W1503" s="228"/>
    </row>
    <row r="1504" spans="1:23" x14ac:dyDescent="0.35">
      <c r="A1504" s="228"/>
      <c r="C1504" s="228"/>
      <c r="E1504" s="228"/>
      <c r="G1504" s="228"/>
      <c r="I1504" s="228"/>
      <c r="K1504" s="228"/>
      <c r="M1504" s="228"/>
      <c r="O1504" s="228"/>
      <c r="Q1504" s="228"/>
      <c r="S1504" s="228"/>
      <c r="U1504" s="228"/>
      <c r="W1504" s="228"/>
    </row>
    <row r="1505" spans="1:23" x14ac:dyDescent="0.35">
      <c r="A1505" s="228"/>
      <c r="C1505" s="228"/>
      <c r="E1505" s="228"/>
      <c r="G1505" s="228"/>
      <c r="I1505" s="228"/>
      <c r="K1505" s="228"/>
      <c r="M1505" s="228"/>
      <c r="O1505" s="228"/>
      <c r="Q1505" s="228"/>
      <c r="S1505" s="228"/>
      <c r="U1505" s="228"/>
      <c r="W1505" s="228"/>
    </row>
    <row r="1506" spans="1:23" x14ac:dyDescent="0.35">
      <c r="A1506" s="228"/>
      <c r="C1506" s="228"/>
      <c r="E1506" s="228"/>
      <c r="G1506" s="228"/>
      <c r="I1506" s="228"/>
      <c r="K1506" s="228"/>
      <c r="M1506" s="228"/>
      <c r="O1506" s="228"/>
      <c r="Q1506" s="228"/>
      <c r="S1506" s="228"/>
      <c r="U1506" s="228"/>
      <c r="W1506" s="228"/>
    </row>
    <row r="1507" spans="1:23" x14ac:dyDescent="0.35">
      <c r="A1507" s="228"/>
      <c r="C1507" s="228"/>
      <c r="E1507" s="228"/>
      <c r="G1507" s="228"/>
      <c r="I1507" s="228"/>
      <c r="K1507" s="228"/>
      <c r="M1507" s="228"/>
      <c r="O1507" s="228"/>
      <c r="Q1507" s="228"/>
      <c r="S1507" s="228"/>
      <c r="U1507" s="228"/>
      <c r="W1507" s="228"/>
    </row>
    <row r="1508" spans="1:23" x14ac:dyDescent="0.35">
      <c r="A1508" s="228"/>
      <c r="C1508" s="228"/>
      <c r="E1508" s="228"/>
      <c r="G1508" s="228"/>
      <c r="I1508" s="228"/>
      <c r="K1508" s="228"/>
      <c r="M1508" s="228"/>
      <c r="O1508" s="228"/>
      <c r="Q1508" s="228"/>
      <c r="S1508" s="228"/>
      <c r="U1508" s="228"/>
      <c r="W1508" s="228"/>
    </row>
    <row r="1509" spans="1:23" x14ac:dyDescent="0.35">
      <c r="A1509" s="228"/>
      <c r="C1509" s="228"/>
      <c r="E1509" s="228"/>
      <c r="G1509" s="228"/>
      <c r="I1509" s="228"/>
      <c r="K1509" s="228"/>
      <c r="M1509" s="228"/>
      <c r="O1509" s="228"/>
      <c r="Q1509" s="228"/>
      <c r="S1509" s="228"/>
      <c r="U1509" s="228"/>
      <c r="W1509" s="228"/>
    </row>
    <row r="1510" spans="1:23" x14ac:dyDescent="0.35">
      <c r="A1510" s="228"/>
      <c r="C1510" s="228"/>
      <c r="E1510" s="228"/>
      <c r="G1510" s="228"/>
      <c r="I1510" s="228"/>
      <c r="K1510" s="228"/>
      <c r="M1510" s="228"/>
      <c r="O1510" s="228"/>
      <c r="Q1510" s="228"/>
      <c r="S1510" s="228"/>
      <c r="U1510" s="228"/>
      <c r="W1510" s="228"/>
    </row>
    <row r="1511" spans="1:23" x14ac:dyDescent="0.35">
      <c r="A1511" s="228"/>
      <c r="C1511" s="228"/>
      <c r="E1511" s="228"/>
      <c r="G1511" s="228"/>
      <c r="I1511" s="228"/>
      <c r="K1511" s="228"/>
      <c r="M1511" s="228"/>
      <c r="O1511" s="228"/>
      <c r="Q1511" s="228"/>
      <c r="S1511" s="228"/>
      <c r="U1511" s="228"/>
      <c r="W1511" s="228"/>
    </row>
    <row r="1512" spans="1:23" x14ac:dyDescent="0.35">
      <c r="A1512" s="228"/>
      <c r="C1512" s="228"/>
      <c r="E1512" s="228"/>
      <c r="G1512" s="228"/>
      <c r="I1512" s="228"/>
      <c r="K1512" s="228"/>
      <c r="M1512" s="228"/>
      <c r="O1512" s="228"/>
      <c r="Q1512" s="228"/>
      <c r="S1512" s="228"/>
      <c r="U1512" s="228"/>
      <c r="W1512" s="228"/>
    </row>
    <row r="1513" spans="1:23" x14ac:dyDescent="0.35">
      <c r="A1513" s="228"/>
      <c r="C1513" s="228"/>
      <c r="E1513" s="228"/>
      <c r="G1513" s="228"/>
      <c r="I1513" s="228"/>
      <c r="K1513" s="228"/>
      <c r="M1513" s="228"/>
      <c r="O1513" s="228"/>
      <c r="Q1513" s="228"/>
      <c r="S1513" s="228"/>
      <c r="U1513" s="228"/>
      <c r="W1513" s="228"/>
    </row>
    <row r="1514" spans="1:23" x14ac:dyDescent="0.35">
      <c r="A1514" s="228"/>
      <c r="C1514" s="228"/>
      <c r="E1514" s="228"/>
      <c r="G1514" s="228"/>
      <c r="I1514" s="228"/>
      <c r="K1514" s="228"/>
      <c r="M1514" s="228"/>
      <c r="O1514" s="228"/>
      <c r="Q1514" s="228"/>
      <c r="S1514" s="228"/>
      <c r="U1514" s="228"/>
      <c r="W1514" s="228"/>
    </row>
    <row r="1515" spans="1:23" x14ac:dyDescent="0.35">
      <c r="A1515" s="228"/>
      <c r="C1515" s="228"/>
      <c r="E1515" s="228"/>
      <c r="G1515" s="228"/>
      <c r="I1515" s="228"/>
      <c r="K1515" s="228"/>
      <c r="M1515" s="228"/>
      <c r="O1515" s="228"/>
      <c r="Q1515" s="228"/>
      <c r="S1515" s="228"/>
      <c r="U1515" s="228"/>
      <c r="W1515" s="228"/>
    </row>
    <row r="1516" spans="1:23" x14ac:dyDescent="0.35">
      <c r="A1516" s="228"/>
      <c r="C1516" s="228"/>
      <c r="E1516" s="228"/>
      <c r="G1516" s="228"/>
      <c r="I1516" s="228"/>
      <c r="K1516" s="228"/>
      <c r="M1516" s="228"/>
      <c r="O1516" s="228"/>
      <c r="Q1516" s="228"/>
      <c r="S1516" s="228"/>
      <c r="U1516" s="228"/>
      <c r="W1516" s="228"/>
    </row>
    <row r="1517" spans="1:23" x14ac:dyDescent="0.35">
      <c r="A1517" s="228"/>
      <c r="C1517" s="228"/>
      <c r="E1517" s="228"/>
      <c r="G1517" s="228"/>
      <c r="I1517" s="228"/>
      <c r="K1517" s="228"/>
      <c r="M1517" s="228"/>
      <c r="O1517" s="228"/>
      <c r="Q1517" s="228"/>
      <c r="S1517" s="228"/>
      <c r="U1517" s="228"/>
      <c r="W1517" s="228"/>
    </row>
    <row r="1518" spans="1:23" x14ac:dyDescent="0.35">
      <c r="A1518" s="228"/>
      <c r="C1518" s="228"/>
      <c r="E1518" s="228"/>
      <c r="G1518" s="228"/>
      <c r="I1518" s="228"/>
      <c r="K1518" s="228"/>
      <c r="M1518" s="228"/>
      <c r="O1518" s="228"/>
      <c r="Q1518" s="228"/>
      <c r="S1518" s="228"/>
      <c r="U1518" s="228"/>
      <c r="W1518" s="228"/>
    </row>
    <row r="1519" spans="1:23" x14ac:dyDescent="0.35">
      <c r="A1519" s="228"/>
      <c r="C1519" s="228"/>
      <c r="E1519" s="228"/>
      <c r="G1519" s="228"/>
      <c r="I1519" s="228"/>
      <c r="K1519" s="228"/>
      <c r="M1519" s="228"/>
      <c r="O1519" s="228"/>
      <c r="Q1519" s="228"/>
      <c r="S1519" s="228"/>
      <c r="U1519" s="228"/>
      <c r="W1519" s="228"/>
    </row>
    <row r="1520" spans="1:23" x14ac:dyDescent="0.35">
      <c r="A1520" s="228"/>
      <c r="C1520" s="228"/>
      <c r="E1520" s="228"/>
      <c r="G1520" s="228"/>
      <c r="I1520" s="228"/>
      <c r="K1520" s="228"/>
      <c r="M1520" s="228"/>
      <c r="O1520" s="228"/>
      <c r="Q1520" s="228"/>
      <c r="S1520" s="228"/>
      <c r="U1520" s="228"/>
      <c r="W1520" s="228"/>
    </row>
    <row r="1521" spans="1:23" x14ac:dyDescent="0.35">
      <c r="A1521" s="228"/>
      <c r="C1521" s="228"/>
      <c r="E1521" s="228"/>
      <c r="G1521" s="228"/>
      <c r="I1521" s="228"/>
      <c r="K1521" s="228"/>
      <c r="M1521" s="228"/>
      <c r="O1521" s="228"/>
      <c r="Q1521" s="228"/>
      <c r="S1521" s="228"/>
      <c r="U1521" s="228"/>
      <c r="W1521" s="228"/>
    </row>
    <row r="1522" spans="1:23" x14ac:dyDescent="0.35">
      <c r="A1522" s="228"/>
      <c r="C1522" s="228"/>
      <c r="E1522" s="228"/>
      <c r="G1522" s="228"/>
      <c r="I1522" s="228"/>
      <c r="K1522" s="228"/>
      <c r="M1522" s="228"/>
      <c r="O1522" s="228"/>
      <c r="Q1522" s="228"/>
      <c r="S1522" s="228"/>
      <c r="U1522" s="228"/>
      <c r="W1522" s="228"/>
    </row>
    <row r="1523" spans="1:23" x14ac:dyDescent="0.35">
      <c r="A1523" s="228"/>
      <c r="C1523" s="228"/>
      <c r="E1523" s="228"/>
      <c r="G1523" s="228"/>
      <c r="I1523" s="228"/>
      <c r="K1523" s="228"/>
      <c r="M1523" s="228"/>
      <c r="O1523" s="228"/>
      <c r="Q1523" s="228"/>
      <c r="S1523" s="228"/>
      <c r="U1523" s="228"/>
      <c r="W1523" s="228"/>
    </row>
    <row r="1524" spans="1:23" x14ac:dyDescent="0.35">
      <c r="A1524" s="228"/>
      <c r="C1524" s="228"/>
      <c r="E1524" s="228"/>
      <c r="G1524" s="228"/>
      <c r="I1524" s="228"/>
      <c r="K1524" s="228"/>
      <c r="M1524" s="228"/>
      <c r="O1524" s="228"/>
      <c r="Q1524" s="228"/>
      <c r="S1524" s="228"/>
      <c r="U1524" s="228"/>
      <c r="W1524" s="228"/>
    </row>
    <row r="1525" spans="1:23" x14ac:dyDescent="0.35">
      <c r="A1525" s="228"/>
      <c r="C1525" s="228"/>
      <c r="E1525" s="228"/>
      <c r="G1525" s="228"/>
      <c r="I1525" s="228"/>
      <c r="K1525" s="228"/>
      <c r="M1525" s="228"/>
      <c r="O1525" s="228"/>
      <c r="Q1525" s="228"/>
      <c r="S1525" s="228"/>
      <c r="U1525" s="228"/>
      <c r="W1525" s="228"/>
    </row>
    <row r="1526" spans="1:23" x14ac:dyDescent="0.35">
      <c r="A1526" s="228"/>
      <c r="C1526" s="228"/>
      <c r="E1526" s="228"/>
      <c r="G1526" s="228"/>
      <c r="I1526" s="228"/>
      <c r="K1526" s="228"/>
      <c r="M1526" s="228"/>
      <c r="O1526" s="228"/>
      <c r="Q1526" s="228"/>
      <c r="S1526" s="228"/>
      <c r="U1526" s="228"/>
      <c r="W1526" s="228"/>
    </row>
    <row r="1527" spans="1:23" x14ac:dyDescent="0.35">
      <c r="A1527" s="228"/>
      <c r="C1527" s="228"/>
      <c r="E1527" s="228"/>
      <c r="G1527" s="228"/>
      <c r="I1527" s="228"/>
      <c r="K1527" s="228"/>
      <c r="M1527" s="228"/>
      <c r="O1527" s="228"/>
      <c r="Q1527" s="228"/>
      <c r="S1527" s="228"/>
      <c r="U1527" s="228"/>
      <c r="W1527" s="228"/>
    </row>
    <row r="1528" spans="1:23" x14ac:dyDescent="0.35">
      <c r="A1528" s="228"/>
      <c r="C1528" s="228"/>
      <c r="E1528" s="228"/>
      <c r="G1528" s="228"/>
      <c r="I1528" s="228"/>
      <c r="K1528" s="228"/>
      <c r="M1528" s="228"/>
      <c r="O1528" s="228"/>
      <c r="Q1528" s="228"/>
      <c r="S1528" s="228"/>
      <c r="U1528" s="228"/>
      <c r="W1528" s="228"/>
    </row>
    <row r="1529" spans="1:23" x14ac:dyDescent="0.35">
      <c r="A1529" s="228"/>
      <c r="C1529" s="228"/>
      <c r="E1529" s="228"/>
      <c r="G1529" s="228"/>
      <c r="I1529" s="228"/>
      <c r="K1529" s="228"/>
      <c r="M1529" s="228"/>
      <c r="O1529" s="228"/>
      <c r="Q1529" s="228"/>
      <c r="S1529" s="228"/>
      <c r="U1529" s="228"/>
      <c r="W1529" s="228"/>
    </row>
    <row r="1530" spans="1:23" x14ac:dyDescent="0.35">
      <c r="A1530" s="228"/>
      <c r="C1530" s="228"/>
      <c r="E1530" s="228"/>
      <c r="G1530" s="228"/>
      <c r="I1530" s="228"/>
      <c r="K1530" s="228"/>
      <c r="M1530" s="228"/>
      <c r="O1530" s="228"/>
      <c r="Q1530" s="228"/>
      <c r="S1530" s="228"/>
      <c r="U1530" s="228"/>
      <c r="W1530" s="228"/>
    </row>
    <row r="1531" spans="1:23" x14ac:dyDescent="0.35">
      <c r="A1531" s="228"/>
      <c r="C1531" s="228"/>
      <c r="E1531" s="228"/>
      <c r="G1531" s="228"/>
      <c r="I1531" s="228"/>
      <c r="K1531" s="228"/>
      <c r="M1531" s="228"/>
      <c r="O1531" s="228"/>
      <c r="Q1531" s="228"/>
      <c r="S1531" s="228"/>
      <c r="U1531" s="228"/>
      <c r="W1531" s="228"/>
    </row>
    <row r="1532" spans="1:23" x14ac:dyDescent="0.35">
      <c r="A1532" s="228"/>
      <c r="C1532" s="228"/>
      <c r="E1532" s="228"/>
      <c r="G1532" s="228"/>
      <c r="I1532" s="228"/>
      <c r="K1532" s="228"/>
      <c r="M1532" s="228"/>
      <c r="O1532" s="228"/>
      <c r="Q1532" s="228"/>
      <c r="S1532" s="228"/>
      <c r="U1532" s="228"/>
      <c r="W1532" s="228"/>
    </row>
    <row r="1533" spans="1:23" x14ac:dyDescent="0.35">
      <c r="A1533" s="228"/>
      <c r="C1533" s="228"/>
      <c r="E1533" s="228"/>
      <c r="G1533" s="228"/>
      <c r="I1533" s="228"/>
      <c r="K1533" s="228"/>
      <c r="M1533" s="228"/>
      <c r="O1533" s="228"/>
      <c r="Q1533" s="228"/>
      <c r="S1533" s="228"/>
      <c r="U1533" s="228"/>
      <c r="W1533" s="228"/>
    </row>
    <row r="1534" spans="1:23" x14ac:dyDescent="0.35">
      <c r="A1534" s="228"/>
      <c r="C1534" s="228"/>
      <c r="E1534" s="228"/>
      <c r="G1534" s="228"/>
      <c r="I1534" s="228"/>
      <c r="K1534" s="228"/>
      <c r="M1534" s="228"/>
      <c r="O1534" s="228"/>
      <c r="Q1534" s="228"/>
      <c r="S1534" s="228"/>
      <c r="U1534" s="228"/>
      <c r="W1534" s="228"/>
    </row>
    <row r="1535" spans="1:23" x14ac:dyDescent="0.35">
      <c r="A1535" s="228"/>
      <c r="C1535" s="228"/>
      <c r="E1535" s="228"/>
      <c r="G1535" s="228"/>
      <c r="I1535" s="228"/>
      <c r="K1535" s="228"/>
      <c r="M1535" s="228"/>
      <c r="O1535" s="228"/>
      <c r="Q1535" s="228"/>
      <c r="S1535" s="228"/>
      <c r="U1535" s="228"/>
      <c r="W1535" s="228"/>
    </row>
    <row r="1536" spans="1:23" x14ac:dyDescent="0.35">
      <c r="A1536" s="228"/>
      <c r="C1536" s="228"/>
      <c r="E1536" s="228"/>
      <c r="G1536" s="228"/>
      <c r="I1536" s="228"/>
      <c r="K1536" s="228"/>
      <c r="M1536" s="228"/>
      <c r="O1536" s="228"/>
      <c r="Q1536" s="228"/>
      <c r="S1536" s="228"/>
      <c r="U1536" s="228"/>
      <c r="W1536" s="228"/>
    </row>
    <row r="1537" spans="1:23" x14ac:dyDescent="0.35">
      <c r="A1537" s="228"/>
      <c r="C1537" s="228"/>
      <c r="E1537" s="228"/>
      <c r="G1537" s="228"/>
      <c r="I1537" s="228"/>
      <c r="K1537" s="228"/>
      <c r="M1537" s="228"/>
      <c r="O1537" s="228"/>
      <c r="Q1537" s="228"/>
      <c r="S1537" s="228"/>
      <c r="U1537" s="228"/>
      <c r="W1537" s="228"/>
    </row>
    <row r="1538" spans="1:23" x14ac:dyDescent="0.35">
      <c r="A1538" s="228"/>
      <c r="C1538" s="228"/>
      <c r="E1538" s="228"/>
      <c r="G1538" s="228"/>
      <c r="I1538" s="228"/>
      <c r="K1538" s="228"/>
      <c r="M1538" s="228"/>
      <c r="O1538" s="228"/>
      <c r="Q1538" s="228"/>
      <c r="S1538" s="228"/>
      <c r="U1538" s="228"/>
      <c r="W1538" s="228"/>
    </row>
    <row r="1539" spans="1:23" x14ac:dyDescent="0.35">
      <c r="A1539" s="228"/>
      <c r="C1539" s="228"/>
      <c r="E1539" s="228"/>
      <c r="G1539" s="228"/>
      <c r="I1539" s="228"/>
      <c r="K1539" s="228"/>
      <c r="M1539" s="228"/>
      <c r="O1539" s="228"/>
      <c r="Q1539" s="228"/>
      <c r="S1539" s="228"/>
      <c r="U1539" s="228"/>
      <c r="W1539" s="228"/>
    </row>
    <row r="1540" spans="1:23" x14ac:dyDescent="0.35">
      <c r="A1540" s="228"/>
      <c r="C1540" s="228"/>
      <c r="E1540" s="228"/>
      <c r="G1540" s="228"/>
      <c r="I1540" s="228"/>
      <c r="K1540" s="228"/>
      <c r="M1540" s="228"/>
      <c r="O1540" s="228"/>
      <c r="Q1540" s="228"/>
      <c r="S1540" s="228"/>
      <c r="U1540" s="228"/>
      <c r="W1540" s="228"/>
    </row>
    <row r="1541" spans="1:23" x14ac:dyDescent="0.35">
      <c r="A1541" s="228"/>
      <c r="C1541" s="228"/>
      <c r="E1541" s="228"/>
      <c r="G1541" s="228"/>
      <c r="I1541" s="228"/>
      <c r="K1541" s="228"/>
      <c r="M1541" s="228"/>
      <c r="O1541" s="228"/>
      <c r="Q1541" s="228"/>
      <c r="S1541" s="228"/>
      <c r="U1541" s="228"/>
      <c r="W1541" s="228"/>
    </row>
    <row r="1542" spans="1:23" x14ac:dyDescent="0.35">
      <c r="A1542" s="228"/>
      <c r="C1542" s="228"/>
      <c r="E1542" s="228"/>
      <c r="G1542" s="228"/>
      <c r="I1542" s="228"/>
      <c r="K1542" s="228"/>
      <c r="M1542" s="228"/>
      <c r="O1542" s="228"/>
      <c r="Q1542" s="228"/>
      <c r="S1542" s="228"/>
      <c r="U1542" s="228"/>
      <c r="W1542" s="228"/>
    </row>
    <row r="1543" spans="1:23" x14ac:dyDescent="0.35">
      <c r="A1543" s="228"/>
      <c r="C1543" s="228"/>
      <c r="E1543" s="228"/>
      <c r="G1543" s="228"/>
      <c r="I1543" s="228"/>
      <c r="K1543" s="228"/>
      <c r="M1543" s="228"/>
      <c r="O1543" s="228"/>
      <c r="Q1543" s="228"/>
      <c r="S1543" s="228"/>
      <c r="U1543" s="228"/>
      <c r="W1543" s="228"/>
    </row>
    <row r="1544" spans="1:23" x14ac:dyDescent="0.35">
      <c r="A1544" s="228"/>
      <c r="C1544" s="228"/>
      <c r="E1544" s="228"/>
      <c r="G1544" s="228"/>
      <c r="I1544" s="228"/>
      <c r="K1544" s="228"/>
      <c r="M1544" s="228"/>
      <c r="O1544" s="228"/>
      <c r="Q1544" s="228"/>
      <c r="S1544" s="228"/>
      <c r="U1544" s="228"/>
      <c r="W1544" s="228"/>
    </row>
    <row r="1545" spans="1:23" x14ac:dyDescent="0.35">
      <c r="A1545" s="228"/>
      <c r="C1545" s="228"/>
      <c r="E1545" s="228"/>
      <c r="G1545" s="228"/>
      <c r="I1545" s="228"/>
      <c r="K1545" s="228"/>
      <c r="M1545" s="228"/>
      <c r="O1545" s="228"/>
      <c r="Q1545" s="228"/>
      <c r="S1545" s="228"/>
      <c r="U1545" s="228"/>
      <c r="W1545" s="228"/>
    </row>
    <row r="1546" spans="1:23" x14ac:dyDescent="0.35">
      <c r="A1546" s="228"/>
      <c r="C1546" s="228"/>
      <c r="E1546" s="228"/>
      <c r="G1546" s="228"/>
      <c r="I1546" s="228"/>
      <c r="K1546" s="228"/>
      <c r="M1546" s="228"/>
      <c r="O1546" s="228"/>
      <c r="Q1546" s="228"/>
      <c r="S1546" s="228"/>
      <c r="U1546" s="228"/>
      <c r="W1546" s="228"/>
    </row>
    <row r="1547" spans="1:23" x14ac:dyDescent="0.35">
      <c r="A1547" s="228"/>
      <c r="C1547" s="228"/>
      <c r="E1547" s="228"/>
      <c r="G1547" s="228"/>
      <c r="I1547" s="228"/>
      <c r="K1547" s="228"/>
      <c r="M1547" s="228"/>
      <c r="O1547" s="228"/>
      <c r="Q1547" s="228"/>
      <c r="S1547" s="228"/>
      <c r="U1547" s="228"/>
      <c r="W1547" s="228"/>
    </row>
    <row r="1548" spans="1:23" x14ac:dyDescent="0.35">
      <c r="A1548" s="228"/>
      <c r="C1548" s="228"/>
      <c r="E1548" s="228"/>
      <c r="G1548" s="228"/>
      <c r="I1548" s="228"/>
      <c r="K1548" s="228"/>
      <c r="M1548" s="228"/>
      <c r="O1548" s="228"/>
      <c r="Q1548" s="228"/>
      <c r="S1548" s="228"/>
      <c r="U1548" s="228"/>
      <c r="W1548" s="228"/>
    </row>
    <row r="1549" spans="1:23" x14ac:dyDescent="0.35">
      <c r="A1549" s="228"/>
      <c r="C1549" s="228"/>
      <c r="E1549" s="228"/>
      <c r="G1549" s="228"/>
      <c r="I1549" s="228"/>
      <c r="K1549" s="228"/>
      <c r="M1549" s="228"/>
      <c r="O1549" s="228"/>
      <c r="Q1549" s="228"/>
      <c r="S1549" s="228"/>
      <c r="U1549" s="228"/>
      <c r="W1549" s="228"/>
    </row>
    <row r="1550" spans="1:23" x14ac:dyDescent="0.35">
      <c r="A1550" s="228"/>
      <c r="C1550" s="228"/>
      <c r="E1550" s="228"/>
      <c r="G1550" s="228"/>
      <c r="I1550" s="228"/>
      <c r="K1550" s="228"/>
      <c r="M1550" s="228"/>
      <c r="O1550" s="228"/>
      <c r="Q1550" s="228"/>
      <c r="S1550" s="228"/>
      <c r="U1550" s="228"/>
      <c r="W1550" s="228"/>
    </row>
    <row r="1551" spans="1:23" x14ac:dyDescent="0.35">
      <c r="A1551" s="228"/>
      <c r="C1551" s="228"/>
      <c r="E1551" s="228"/>
      <c r="G1551" s="228"/>
      <c r="I1551" s="228"/>
      <c r="K1551" s="228"/>
      <c r="M1551" s="228"/>
      <c r="O1551" s="228"/>
      <c r="Q1551" s="228"/>
      <c r="S1551" s="228"/>
      <c r="U1551" s="228"/>
      <c r="W1551" s="228"/>
    </row>
    <row r="1552" spans="1:23" x14ac:dyDescent="0.35">
      <c r="A1552" s="228"/>
      <c r="C1552" s="228"/>
      <c r="E1552" s="228"/>
      <c r="G1552" s="228"/>
      <c r="I1552" s="228"/>
      <c r="K1552" s="228"/>
      <c r="M1552" s="228"/>
      <c r="O1552" s="228"/>
      <c r="Q1552" s="228"/>
      <c r="S1552" s="228"/>
      <c r="U1552" s="228"/>
      <c r="W1552" s="228"/>
    </row>
    <row r="1553" spans="1:23" x14ac:dyDescent="0.35">
      <c r="A1553" s="228"/>
      <c r="C1553" s="228"/>
      <c r="E1553" s="228"/>
      <c r="G1553" s="228"/>
      <c r="I1553" s="228"/>
      <c r="K1553" s="228"/>
      <c r="M1553" s="228"/>
      <c r="O1553" s="228"/>
      <c r="Q1553" s="228"/>
      <c r="S1553" s="228"/>
      <c r="U1553" s="228"/>
      <c r="W1553" s="228"/>
    </row>
    <row r="1554" spans="1:23" x14ac:dyDescent="0.35">
      <c r="A1554" s="228"/>
      <c r="C1554" s="228"/>
      <c r="E1554" s="228"/>
      <c r="G1554" s="228"/>
      <c r="I1554" s="228"/>
      <c r="K1554" s="228"/>
      <c r="M1554" s="228"/>
      <c r="O1554" s="228"/>
      <c r="Q1554" s="228"/>
      <c r="S1554" s="228"/>
      <c r="U1554" s="228"/>
      <c r="W1554" s="228"/>
    </row>
    <row r="1555" spans="1:23" x14ac:dyDescent="0.35">
      <c r="A1555" s="228"/>
      <c r="C1555" s="228"/>
      <c r="E1555" s="228"/>
      <c r="G1555" s="228"/>
      <c r="I1555" s="228"/>
      <c r="K1555" s="228"/>
      <c r="M1555" s="228"/>
      <c r="O1555" s="228"/>
      <c r="Q1555" s="228"/>
      <c r="S1555" s="228"/>
      <c r="U1555" s="228"/>
      <c r="W1555" s="228"/>
    </row>
    <row r="1556" spans="1:23" x14ac:dyDescent="0.35">
      <c r="A1556" s="228"/>
      <c r="C1556" s="228"/>
      <c r="E1556" s="228"/>
      <c r="G1556" s="228"/>
      <c r="I1556" s="228"/>
      <c r="K1556" s="228"/>
      <c r="M1556" s="228"/>
      <c r="O1556" s="228"/>
      <c r="Q1556" s="228"/>
      <c r="S1556" s="228"/>
      <c r="U1556" s="228"/>
      <c r="W1556" s="228"/>
    </row>
    <row r="1557" spans="1:23" x14ac:dyDescent="0.35">
      <c r="A1557" s="228"/>
      <c r="C1557" s="228"/>
      <c r="E1557" s="228"/>
      <c r="G1557" s="228"/>
      <c r="I1557" s="228"/>
      <c r="K1557" s="228"/>
      <c r="M1557" s="228"/>
      <c r="O1557" s="228"/>
      <c r="Q1557" s="228"/>
      <c r="S1557" s="228"/>
      <c r="U1557" s="228"/>
      <c r="W1557" s="228"/>
    </row>
    <row r="1558" spans="1:23" x14ac:dyDescent="0.35">
      <c r="A1558" s="228"/>
      <c r="C1558" s="228"/>
      <c r="E1558" s="228"/>
      <c r="G1558" s="228"/>
      <c r="I1558" s="228"/>
      <c r="K1558" s="228"/>
      <c r="M1558" s="228"/>
      <c r="O1558" s="228"/>
      <c r="Q1558" s="228"/>
      <c r="S1558" s="228"/>
      <c r="U1558" s="228"/>
      <c r="W1558" s="228"/>
    </row>
    <row r="1559" spans="1:23" x14ac:dyDescent="0.35">
      <c r="A1559" s="228"/>
      <c r="C1559" s="228"/>
      <c r="E1559" s="228"/>
      <c r="G1559" s="228"/>
      <c r="I1559" s="228"/>
      <c r="K1559" s="228"/>
      <c r="M1559" s="228"/>
      <c r="O1559" s="228"/>
      <c r="Q1559" s="228"/>
      <c r="S1559" s="228"/>
      <c r="U1559" s="228"/>
      <c r="W1559" s="228"/>
    </row>
    <row r="1560" spans="1:23" x14ac:dyDescent="0.35">
      <c r="A1560" s="228"/>
      <c r="C1560" s="228"/>
      <c r="E1560" s="228"/>
      <c r="G1560" s="228"/>
      <c r="I1560" s="228"/>
      <c r="K1560" s="228"/>
      <c r="M1560" s="228"/>
      <c r="O1560" s="228"/>
      <c r="Q1560" s="228"/>
      <c r="S1560" s="228"/>
      <c r="U1560" s="228"/>
      <c r="W1560" s="228"/>
    </row>
    <row r="1561" spans="1:23" x14ac:dyDescent="0.35">
      <c r="A1561" s="228"/>
      <c r="C1561" s="228"/>
      <c r="E1561" s="228"/>
      <c r="G1561" s="228"/>
      <c r="I1561" s="228"/>
      <c r="K1561" s="228"/>
      <c r="M1561" s="228"/>
      <c r="O1561" s="228"/>
      <c r="Q1561" s="228"/>
      <c r="S1561" s="228"/>
      <c r="U1561" s="228"/>
      <c r="W1561" s="228"/>
    </row>
    <row r="1562" spans="1:23" x14ac:dyDescent="0.35">
      <c r="A1562" s="228"/>
      <c r="C1562" s="228"/>
      <c r="E1562" s="228"/>
      <c r="G1562" s="228"/>
      <c r="I1562" s="228"/>
      <c r="K1562" s="228"/>
      <c r="M1562" s="228"/>
      <c r="O1562" s="228"/>
      <c r="Q1562" s="228"/>
      <c r="S1562" s="228"/>
      <c r="U1562" s="228"/>
      <c r="W1562" s="228"/>
    </row>
    <row r="1563" spans="1:23" x14ac:dyDescent="0.35">
      <c r="A1563" s="228"/>
      <c r="C1563" s="228"/>
      <c r="E1563" s="228"/>
      <c r="G1563" s="228"/>
      <c r="I1563" s="228"/>
      <c r="K1563" s="228"/>
      <c r="M1563" s="228"/>
      <c r="O1563" s="228"/>
      <c r="Q1563" s="228"/>
      <c r="S1563" s="228"/>
      <c r="U1563" s="228"/>
      <c r="W1563" s="228"/>
    </row>
    <row r="1564" spans="1:23" x14ac:dyDescent="0.35">
      <c r="A1564" s="228"/>
      <c r="C1564" s="228"/>
      <c r="E1564" s="228"/>
      <c r="G1564" s="228"/>
      <c r="I1564" s="228"/>
      <c r="K1564" s="228"/>
      <c r="M1564" s="228"/>
      <c r="O1564" s="228"/>
      <c r="Q1564" s="228"/>
      <c r="S1564" s="228"/>
      <c r="U1564" s="228"/>
      <c r="W1564" s="228"/>
    </row>
    <row r="1565" spans="1:23" x14ac:dyDescent="0.35">
      <c r="A1565" s="228"/>
      <c r="C1565" s="228"/>
      <c r="E1565" s="228"/>
      <c r="G1565" s="228"/>
      <c r="I1565" s="228"/>
      <c r="K1565" s="228"/>
      <c r="M1565" s="228"/>
      <c r="O1565" s="228"/>
      <c r="Q1565" s="228"/>
      <c r="S1565" s="228"/>
      <c r="U1565" s="228"/>
      <c r="W1565" s="228"/>
    </row>
    <row r="1566" spans="1:23" x14ac:dyDescent="0.35">
      <c r="A1566" s="228"/>
      <c r="C1566" s="228"/>
      <c r="E1566" s="228"/>
      <c r="G1566" s="228"/>
      <c r="I1566" s="228"/>
      <c r="K1566" s="228"/>
      <c r="M1566" s="228"/>
      <c r="O1566" s="228"/>
      <c r="Q1566" s="228"/>
      <c r="S1566" s="228"/>
      <c r="U1566" s="228"/>
      <c r="W1566" s="228"/>
    </row>
    <row r="1567" spans="1:23" x14ac:dyDescent="0.35">
      <c r="A1567" s="228"/>
      <c r="C1567" s="228"/>
      <c r="E1567" s="228"/>
      <c r="G1567" s="228"/>
      <c r="I1567" s="228"/>
      <c r="K1567" s="228"/>
      <c r="M1567" s="228"/>
      <c r="O1567" s="228"/>
      <c r="Q1567" s="228"/>
      <c r="S1567" s="228"/>
      <c r="U1567" s="228"/>
      <c r="W1567" s="228"/>
    </row>
    <row r="1568" spans="1:23" x14ac:dyDescent="0.35">
      <c r="A1568" s="228"/>
      <c r="C1568" s="228"/>
      <c r="E1568" s="228"/>
      <c r="G1568" s="228"/>
      <c r="I1568" s="228"/>
      <c r="K1568" s="228"/>
      <c r="M1568" s="228"/>
      <c r="O1568" s="228"/>
      <c r="Q1568" s="228"/>
      <c r="S1568" s="228"/>
      <c r="U1568" s="228"/>
      <c r="W1568" s="228"/>
    </row>
    <row r="1569" spans="1:23" x14ac:dyDescent="0.35">
      <c r="A1569" s="228"/>
      <c r="C1569" s="228"/>
      <c r="E1569" s="228"/>
      <c r="G1569" s="228"/>
      <c r="I1569" s="228"/>
      <c r="K1569" s="228"/>
      <c r="M1569" s="228"/>
      <c r="O1569" s="228"/>
      <c r="Q1569" s="228"/>
      <c r="S1569" s="228"/>
      <c r="U1569" s="228"/>
      <c r="W1569" s="228"/>
    </row>
    <row r="1570" spans="1:23" x14ac:dyDescent="0.35">
      <c r="A1570" s="228"/>
      <c r="C1570" s="228"/>
      <c r="E1570" s="228"/>
      <c r="G1570" s="228"/>
      <c r="I1570" s="228"/>
      <c r="K1570" s="228"/>
      <c r="M1570" s="228"/>
      <c r="O1570" s="228"/>
      <c r="Q1570" s="228"/>
      <c r="S1570" s="228"/>
      <c r="U1570" s="228"/>
      <c r="W1570" s="228"/>
    </row>
    <row r="1571" spans="1:23" x14ac:dyDescent="0.35">
      <c r="A1571" s="228"/>
      <c r="C1571" s="228"/>
      <c r="E1571" s="228"/>
      <c r="G1571" s="228"/>
      <c r="I1571" s="228"/>
      <c r="K1571" s="228"/>
      <c r="M1571" s="228"/>
      <c r="O1571" s="228"/>
      <c r="Q1571" s="228"/>
      <c r="S1571" s="228"/>
      <c r="U1571" s="228"/>
      <c r="W1571" s="228"/>
    </row>
    <row r="1572" spans="1:23" x14ac:dyDescent="0.35">
      <c r="A1572" s="228"/>
      <c r="C1572" s="228"/>
      <c r="E1572" s="228"/>
      <c r="G1572" s="228"/>
      <c r="I1572" s="228"/>
      <c r="K1572" s="228"/>
      <c r="M1572" s="228"/>
      <c r="O1572" s="228"/>
      <c r="Q1572" s="228"/>
      <c r="S1572" s="228"/>
      <c r="U1572" s="228"/>
      <c r="W1572" s="228"/>
    </row>
    <row r="1573" spans="1:23" x14ac:dyDescent="0.35">
      <c r="A1573" s="228"/>
      <c r="C1573" s="228"/>
      <c r="E1573" s="228"/>
      <c r="G1573" s="228"/>
      <c r="I1573" s="228"/>
      <c r="K1573" s="228"/>
      <c r="M1573" s="228"/>
      <c r="O1573" s="228"/>
      <c r="Q1573" s="228"/>
      <c r="S1573" s="228"/>
      <c r="U1573" s="228"/>
      <c r="W1573" s="228"/>
    </row>
    <row r="1574" spans="1:23" x14ac:dyDescent="0.35">
      <c r="A1574" s="228"/>
      <c r="C1574" s="228"/>
      <c r="E1574" s="228"/>
      <c r="G1574" s="228"/>
      <c r="I1574" s="228"/>
      <c r="K1574" s="228"/>
      <c r="M1574" s="228"/>
      <c r="O1574" s="228"/>
      <c r="Q1574" s="228"/>
      <c r="S1574" s="228"/>
      <c r="U1574" s="228"/>
      <c r="W1574" s="228"/>
    </row>
    <row r="1575" spans="1:23" x14ac:dyDescent="0.35">
      <c r="A1575" s="228"/>
      <c r="C1575" s="228"/>
      <c r="E1575" s="228"/>
      <c r="G1575" s="228"/>
      <c r="I1575" s="228"/>
      <c r="K1575" s="228"/>
      <c r="M1575" s="228"/>
      <c r="O1575" s="228"/>
      <c r="Q1575" s="228"/>
      <c r="S1575" s="228"/>
      <c r="U1575" s="228"/>
      <c r="W1575" s="228"/>
    </row>
    <row r="1576" spans="1:23" x14ac:dyDescent="0.35">
      <c r="A1576" s="228"/>
      <c r="C1576" s="228"/>
      <c r="E1576" s="228"/>
      <c r="G1576" s="228"/>
      <c r="I1576" s="228"/>
      <c r="K1576" s="228"/>
      <c r="M1576" s="228"/>
      <c r="O1576" s="228"/>
      <c r="Q1576" s="228"/>
      <c r="S1576" s="228"/>
      <c r="U1576" s="228"/>
      <c r="W1576" s="228"/>
    </row>
    <row r="1577" spans="1:23" x14ac:dyDescent="0.35">
      <c r="A1577" s="228"/>
      <c r="C1577" s="228"/>
      <c r="E1577" s="228"/>
      <c r="G1577" s="228"/>
      <c r="I1577" s="228"/>
      <c r="K1577" s="228"/>
      <c r="M1577" s="228"/>
      <c r="O1577" s="228"/>
      <c r="Q1577" s="228"/>
      <c r="S1577" s="228"/>
      <c r="U1577" s="228"/>
      <c r="W1577" s="228"/>
    </row>
    <row r="1578" spans="1:23" x14ac:dyDescent="0.35">
      <c r="A1578" s="228"/>
      <c r="C1578" s="228"/>
      <c r="E1578" s="228"/>
      <c r="G1578" s="228"/>
      <c r="I1578" s="228"/>
      <c r="K1578" s="228"/>
      <c r="M1578" s="228"/>
      <c r="O1578" s="228"/>
      <c r="Q1578" s="228"/>
      <c r="S1578" s="228"/>
      <c r="U1578" s="228"/>
      <c r="W1578" s="228"/>
    </row>
    <row r="1579" spans="1:23" x14ac:dyDescent="0.35">
      <c r="A1579" s="228"/>
      <c r="C1579" s="228"/>
      <c r="E1579" s="228"/>
      <c r="G1579" s="228"/>
      <c r="I1579" s="228"/>
      <c r="K1579" s="228"/>
      <c r="M1579" s="228"/>
      <c r="O1579" s="228"/>
      <c r="Q1579" s="228"/>
      <c r="S1579" s="228"/>
      <c r="U1579" s="228"/>
      <c r="W1579" s="228"/>
    </row>
    <row r="1580" spans="1:23" x14ac:dyDescent="0.35">
      <c r="A1580" s="228"/>
      <c r="C1580" s="228"/>
      <c r="E1580" s="228"/>
      <c r="G1580" s="228"/>
      <c r="I1580" s="228"/>
      <c r="K1580" s="228"/>
      <c r="M1580" s="228"/>
      <c r="O1580" s="228"/>
      <c r="Q1580" s="228"/>
      <c r="S1580" s="228"/>
      <c r="U1580" s="228"/>
      <c r="W1580" s="228"/>
    </row>
    <row r="1581" spans="1:23" x14ac:dyDescent="0.35">
      <c r="A1581" s="228"/>
      <c r="C1581" s="228"/>
      <c r="E1581" s="228"/>
      <c r="G1581" s="228"/>
      <c r="I1581" s="228"/>
      <c r="K1581" s="228"/>
      <c r="M1581" s="228"/>
      <c r="O1581" s="228"/>
      <c r="Q1581" s="228"/>
      <c r="S1581" s="228"/>
      <c r="U1581" s="228"/>
      <c r="W1581" s="228"/>
    </row>
    <row r="1582" spans="1:23" x14ac:dyDescent="0.35">
      <c r="A1582" s="228"/>
      <c r="C1582" s="228"/>
      <c r="E1582" s="228"/>
      <c r="G1582" s="228"/>
      <c r="I1582" s="228"/>
      <c r="K1582" s="228"/>
      <c r="M1582" s="228"/>
      <c r="O1582" s="228"/>
      <c r="Q1582" s="228"/>
      <c r="S1582" s="228"/>
      <c r="U1582" s="228"/>
      <c r="W1582" s="228"/>
    </row>
    <row r="1583" spans="1:23" x14ac:dyDescent="0.35">
      <c r="A1583" s="228"/>
      <c r="C1583" s="228"/>
      <c r="E1583" s="228"/>
      <c r="G1583" s="228"/>
      <c r="I1583" s="228"/>
      <c r="K1583" s="228"/>
      <c r="M1583" s="228"/>
      <c r="O1583" s="228"/>
      <c r="Q1583" s="228"/>
      <c r="S1583" s="228"/>
      <c r="U1583" s="228"/>
      <c r="W1583" s="228"/>
    </row>
    <row r="1584" spans="1:23" x14ac:dyDescent="0.35">
      <c r="A1584" s="228"/>
      <c r="C1584" s="228"/>
      <c r="E1584" s="228"/>
      <c r="G1584" s="228"/>
      <c r="I1584" s="228"/>
      <c r="K1584" s="228"/>
      <c r="M1584" s="228"/>
      <c r="O1584" s="228"/>
      <c r="Q1584" s="228"/>
      <c r="S1584" s="228"/>
      <c r="U1584" s="228"/>
      <c r="W1584" s="228"/>
    </row>
    <row r="1585" spans="1:23" x14ac:dyDescent="0.35">
      <c r="A1585" s="228"/>
      <c r="C1585" s="228"/>
      <c r="E1585" s="228"/>
      <c r="G1585" s="228"/>
      <c r="I1585" s="228"/>
      <c r="K1585" s="228"/>
      <c r="M1585" s="228"/>
      <c r="O1585" s="228"/>
      <c r="Q1585" s="228"/>
      <c r="S1585" s="228"/>
      <c r="U1585" s="228"/>
      <c r="W1585" s="228"/>
    </row>
    <row r="1586" spans="1:23" x14ac:dyDescent="0.35">
      <c r="A1586" s="228"/>
      <c r="C1586" s="228"/>
      <c r="E1586" s="228"/>
      <c r="G1586" s="228"/>
      <c r="I1586" s="228"/>
      <c r="K1586" s="228"/>
      <c r="M1586" s="228"/>
      <c r="O1586" s="228"/>
      <c r="Q1586" s="228"/>
      <c r="S1586" s="228"/>
      <c r="U1586" s="228"/>
      <c r="W1586" s="228"/>
    </row>
    <row r="1587" spans="1:23" x14ac:dyDescent="0.35">
      <c r="A1587" s="228"/>
      <c r="C1587" s="228"/>
      <c r="E1587" s="228"/>
      <c r="G1587" s="228"/>
      <c r="I1587" s="228"/>
      <c r="K1587" s="228"/>
      <c r="M1587" s="228"/>
      <c r="O1587" s="228"/>
      <c r="Q1587" s="228"/>
      <c r="S1587" s="228"/>
      <c r="U1587" s="228"/>
      <c r="W1587" s="228"/>
    </row>
    <row r="1588" spans="1:23" x14ac:dyDescent="0.35">
      <c r="A1588" s="228"/>
      <c r="C1588" s="228"/>
      <c r="E1588" s="228"/>
      <c r="G1588" s="228"/>
      <c r="I1588" s="228"/>
      <c r="K1588" s="228"/>
      <c r="M1588" s="228"/>
      <c r="O1588" s="228"/>
      <c r="Q1588" s="228"/>
      <c r="S1588" s="228"/>
      <c r="U1588" s="228"/>
      <c r="W1588" s="228"/>
    </row>
    <row r="1589" spans="1:23" x14ac:dyDescent="0.35">
      <c r="A1589" s="228"/>
      <c r="C1589" s="228"/>
      <c r="E1589" s="228"/>
      <c r="G1589" s="228"/>
      <c r="I1589" s="228"/>
      <c r="K1589" s="228"/>
      <c r="M1589" s="228"/>
      <c r="O1589" s="228"/>
      <c r="Q1589" s="228"/>
      <c r="S1589" s="228"/>
      <c r="U1589" s="228"/>
      <c r="W1589" s="228"/>
    </row>
    <row r="1590" spans="1:23" x14ac:dyDescent="0.35">
      <c r="A1590" s="228"/>
      <c r="C1590" s="228"/>
      <c r="E1590" s="228"/>
      <c r="G1590" s="228"/>
      <c r="I1590" s="228"/>
      <c r="K1590" s="228"/>
      <c r="M1590" s="228"/>
      <c r="O1590" s="228"/>
      <c r="Q1590" s="228"/>
      <c r="S1590" s="228"/>
      <c r="U1590" s="228"/>
      <c r="W1590" s="228"/>
    </row>
    <row r="1591" spans="1:23" x14ac:dyDescent="0.35">
      <c r="A1591" s="228"/>
      <c r="C1591" s="228"/>
      <c r="E1591" s="228"/>
      <c r="G1591" s="228"/>
      <c r="I1591" s="228"/>
      <c r="K1591" s="228"/>
      <c r="M1591" s="228"/>
      <c r="O1591" s="228"/>
      <c r="Q1591" s="228"/>
      <c r="S1591" s="228"/>
      <c r="U1591" s="228"/>
      <c r="W1591" s="228"/>
    </row>
    <row r="1592" spans="1:23" x14ac:dyDescent="0.35">
      <c r="A1592" s="228"/>
      <c r="C1592" s="228"/>
      <c r="E1592" s="228"/>
      <c r="G1592" s="228"/>
      <c r="I1592" s="228"/>
      <c r="K1592" s="228"/>
      <c r="M1592" s="228"/>
      <c r="O1592" s="228"/>
      <c r="Q1592" s="228"/>
      <c r="S1592" s="228"/>
      <c r="U1592" s="228"/>
      <c r="W1592" s="228"/>
    </row>
    <row r="1593" spans="1:23" x14ac:dyDescent="0.35">
      <c r="A1593" s="228"/>
      <c r="C1593" s="228"/>
      <c r="E1593" s="228"/>
      <c r="G1593" s="228"/>
      <c r="I1593" s="228"/>
      <c r="K1593" s="228"/>
      <c r="M1593" s="228"/>
      <c r="O1593" s="228"/>
      <c r="Q1593" s="228"/>
      <c r="S1593" s="228"/>
      <c r="U1593" s="228"/>
      <c r="W1593" s="228"/>
    </row>
    <row r="1594" spans="1:23" x14ac:dyDescent="0.35">
      <c r="A1594" s="228"/>
      <c r="C1594" s="228"/>
      <c r="E1594" s="228"/>
      <c r="G1594" s="228"/>
      <c r="I1594" s="228"/>
      <c r="K1594" s="228"/>
      <c r="M1594" s="228"/>
      <c r="O1594" s="228"/>
      <c r="Q1594" s="228"/>
      <c r="S1594" s="228"/>
      <c r="U1594" s="228"/>
      <c r="W1594" s="228"/>
    </row>
    <row r="1595" spans="1:23" x14ac:dyDescent="0.35">
      <c r="A1595" s="228"/>
      <c r="C1595" s="228"/>
      <c r="E1595" s="228"/>
      <c r="G1595" s="228"/>
      <c r="I1595" s="228"/>
      <c r="K1595" s="228"/>
      <c r="M1595" s="228"/>
      <c r="O1595" s="228"/>
      <c r="Q1595" s="228"/>
      <c r="S1595" s="228"/>
      <c r="U1595" s="228"/>
      <c r="W1595" s="228"/>
    </row>
    <row r="1596" spans="1:23" x14ac:dyDescent="0.35">
      <c r="A1596" s="228"/>
      <c r="C1596" s="228"/>
      <c r="E1596" s="228"/>
      <c r="G1596" s="228"/>
      <c r="I1596" s="228"/>
      <c r="K1596" s="228"/>
      <c r="M1596" s="228"/>
      <c r="O1596" s="228"/>
      <c r="Q1596" s="228"/>
      <c r="S1596" s="228"/>
      <c r="U1596" s="228"/>
      <c r="W1596" s="228"/>
    </row>
    <row r="1597" spans="1:23" x14ac:dyDescent="0.35">
      <c r="A1597" s="228"/>
      <c r="C1597" s="228"/>
      <c r="E1597" s="228"/>
      <c r="G1597" s="228"/>
      <c r="I1597" s="228"/>
      <c r="K1597" s="228"/>
      <c r="M1597" s="228"/>
      <c r="O1597" s="228"/>
      <c r="Q1597" s="228"/>
      <c r="S1597" s="228"/>
      <c r="U1597" s="228"/>
      <c r="W1597" s="228"/>
    </row>
    <row r="1598" spans="1:23" x14ac:dyDescent="0.35">
      <c r="A1598" s="228"/>
      <c r="C1598" s="228"/>
      <c r="E1598" s="228"/>
      <c r="G1598" s="228"/>
      <c r="I1598" s="228"/>
      <c r="K1598" s="228"/>
      <c r="M1598" s="228"/>
      <c r="O1598" s="228"/>
      <c r="Q1598" s="228"/>
      <c r="S1598" s="228"/>
      <c r="U1598" s="228"/>
      <c r="W1598" s="228"/>
    </row>
    <row r="1599" spans="1:23" x14ac:dyDescent="0.35">
      <c r="A1599" s="228"/>
      <c r="C1599" s="228"/>
      <c r="E1599" s="228"/>
      <c r="G1599" s="228"/>
      <c r="I1599" s="228"/>
      <c r="K1599" s="228"/>
      <c r="M1599" s="228"/>
      <c r="O1599" s="228"/>
      <c r="Q1599" s="228"/>
      <c r="S1599" s="228"/>
      <c r="U1599" s="228"/>
      <c r="W1599" s="228"/>
    </row>
    <row r="1600" spans="1:23" x14ac:dyDescent="0.35">
      <c r="A1600" s="228"/>
      <c r="C1600" s="228"/>
      <c r="E1600" s="228"/>
      <c r="G1600" s="228"/>
      <c r="I1600" s="228"/>
      <c r="K1600" s="228"/>
      <c r="M1600" s="228"/>
      <c r="O1600" s="228"/>
      <c r="Q1600" s="228"/>
      <c r="S1600" s="228"/>
      <c r="U1600" s="228"/>
      <c r="W1600" s="228"/>
    </row>
    <row r="1601" spans="1:23" x14ac:dyDescent="0.35">
      <c r="A1601" s="228"/>
      <c r="C1601" s="228"/>
      <c r="E1601" s="228"/>
      <c r="G1601" s="228"/>
      <c r="I1601" s="228"/>
      <c r="K1601" s="228"/>
      <c r="M1601" s="228"/>
      <c r="O1601" s="228"/>
      <c r="Q1601" s="228"/>
      <c r="S1601" s="228"/>
      <c r="U1601" s="228"/>
      <c r="W1601" s="228"/>
    </row>
    <row r="1602" spans="1:23" x14ac:dyDescent="0.35">
      <c r="A1602" s="228"/>
      <c r="C1602" s="228"/>
      <c r="E1602" s="228"/>
      <c r="G1602" s="228"/>
      <c r="I1602" s="228"/>
      <c r="K1602" s="228"/>
      <c r="M1602" s="228"/>
      <c r="O1602" s="228"/>
      <c r="Q1602" s="228"/>
      <c r="S1602" s="228"/>
      <c r="U1602" s="228"/>
      <c r="W1602" s="228"/>
    </row>
    <row r="1603" spans="1:23" x14ac:dyDescent="0.35">
      <c r="A1603" s="228"/>
      <c r="C1603" s="228"/>
      <c r="E1603" s="228"/>
      <c r="G1603" s="228"/>
      <c r="I1603" s="228"/>
      <c r="K1603" s="228"/>
      <c r="M1603" s="228"/>
      <c r="O1603" s="228"/>
      <c r="Q1603" s="228"/>
      <c r="S1603" s="228"/>
      <c r="U1603" s="228"/>
      <c r="W1603" s="228"/>
    </row>
    <row r="1604" spans="1:23" x14ac:dyDescent="0.35">
      <c r="A1604" s="228"/>
      <c r="C1604" s="228"/>
      <c r="E1604" s="228"/>
      <c r="G1604" s="228"/>
      <c r="I1604" s="228"/>
      <c r="K1604" s="228"/>
      <c r="M1604" s="228"/>
      <c r="O1604" s="228"/>
      <c r="Q1604" s="228"/>
      <c r="S1604" s="228"/>
      <c r="U1604" s="228"/>
      <c r="W1604" s="228"/>
    </row>
    <row r="1605" spans="1:23" x14ac:dyDescent="0.35">
      <c r="A1605" s="228"/>
      <c r="C1605" s="228"/>
      <c r="E1605" s="228"/>
      <c r="G1605" s="228"/>
      <c r="I1605" s="228"/>
      <c r="K1605" s="228"/>
      <c r="M1605" s="228"/>
      <c r="O1605" s="228"/>
      <c r="Q1605" s="228"/>
      <c r="S1605" s="228"/>
      <c r="U1605" s="228"/>
      <c r="W1605" s="228"/>
    </row>
    <row r="1606" spans="1:23" x14ac:dyDescent="0.35">
      <c r="A1606" s="228"/>
      <c r="C1606" s="228"/>
      <c r="E1606" s="228"/>
      <c r="G1606" s="228"/>
      <c r="I1606" s="228"/>
      <c r="K1606" s="228"/>
      <c r="M1606" s="228"/>
      <c r="O1606" s="228"/>
      <c r="Q1606" s="228"/>
      <c r="S1606" s="228"/>
      <c r="U1606" s="228"/>
      <c r="W1606" s="228"/>
    </row>
    <row r="1607" spans="1:23" x14ac:dyDescent="0.35">
      <c r="A1607" s="228"/>
      <c r="C1607" s="228"/>
      <c r="E1607" s="228"/>
      <c r="G1607" s="228"/>
      <c r="I1607" s="228"/>
      <c r="K1607" s="228"/>
      <c r="M1607" s="228"/>
      <c r="O1607" s="228"/>
      <c r="Q1607" s="228"/>
      <c r="S1607" s="228"/>
      <c r="U1607" s="228"/>
      <c r="W1607" s="228"/>
    </row>
    <row r="1608" spans="1:23" x14ac:dyDescent="0.35">
      <c r="A1608" s="228"/>
      <c r="C1608" s="228"/>
      <c r="E1608" s="228"/>
      <c r="G1608" s="228"/>
      <c r="I1608" s="228"/>
      <c r="K1608" s="228"/>
      <c r="M1608" s="228"/>
      <c r="O1608" s="228"/>
      <c r="Q1608" s="228"/>
      <c r="S1608" s="228"/>
      <c r="U1608" s="228"/>
      <c r="W1608" s="228"/>
    </row>
    <row r="1609" spans="1:23" x14ac:dyDescent="0.35">
      <c r="A1609" s="228"/>
      <c r="C1609" s="228"/>
      <c r="E1609" s="228"/>
      <c r="G1609" s="228"/>
      <c r="I1609" s="228"/>
      <c r="K1609" s="228"/>
      <c r="M1609" s="228"/>
      <c r="O1609" s="228"/>
      <c r="Q1609" s="228"/>
      <c r="S1609" s="228"/>
      <c r="U1609" s="228"/>
      <c r="W1609" s="228"/>
    </row>
    <row r="1610" spans="1:23" x14ac:dyDescent="0.35">
      <c r="A1610" s="228"/>
      <c r="C1610" s="228"/>
      <c r="E1610" s="228"/>
      <c r="G1610" s="228"/>
      <c r="I1610" s="228"/>
      <c r="K1610" s="228"/>
      <c r="M1610" s="228"/>
      <c r="O1610" s="228"/>
      <c r="Q1610" s="228"/>
      <c r="S1610" s="228"/>
      <c r="U1610" s="228"/>
      <c r="W1610" s="228"/>
    </row>
    <row r="1611" spans="1:23" x14ac:dyDescent="0.35">
      <c r="A1611" s="228"/>
      <c r="C1611" s="228"/>
      <c r="E1611" s="228"/>
      <c r="G1611" s="228"/>
      <c r="I1611" s="228"/>
      <c r="K1611" s="228"/>
      <c r="M1611" s="228"/>
      <c r="O1611" s="228"/>
      <c r="Q1611" s="228"/>
      <c r="S1611" s="228"/>
      <c r="U1611" s="228"/>
      <c r="W1611" s="228"/>
    </row>
    <row r="1612" spans="1:23" x14ac:dyDescent="0.35">
      <c r="A1612" s="228"/>
      <c r="C1612" s="228"/>
      <c r="E1612" s="228"/>
      <c r="G1612" s="228"/>
      <c r="I1612" s="228"/>
      <c r="K1612" s="228"/>
      <c r="M1612" s="228"/>
      <c r="O1612" s="228"/>
      <c r="Q1612" s="228"/>
      <c r="S1612" s="228"/>
      <c r="U1612" s="228"/>
      <c r="W1612" s="228"/>
    </row>
    <row r="1613" spans="1:23" x14ac:dyDescent="0.35">
      <c r="A1613" s="228"/>
      <c r="C1613" s="228"/>
      <c r="E1613" s="228"/>
      <c r="G1613" s="228"/>
      <c r="I1613" s="228"/>
      <c r="K1613" s="228"/>
      <c r="M1613" s="228"/>
      <c r="O1613" s="228"/>
      <c r="Q1613" s="228"/>
      <c r="S1613" s="228"/>
      <c r="U1613" s="228"/>
      <c r="W1613" s="228"/>
    </row>
    <row r="1614" spans="1:23" x14ac:dyDescent="0.35">
      <c r="A1614" s="228"/>
      <c r="C1614" s="228"/>
      <c r="E1614" s="228"/>
      <c r="G1614" s="228"/>
      <c r="I1614" s="228"/>
      <c r="K1614" s="228"/>
      <c r="M1614" s="228"/>
      <c r="O1614" s="228"/>
      <c r="Q1614" s="228"/>
      <c r="S1614" s="228"/>
      <c r="U1614" s="228"/>
      <c r="W1614" s="228"/>
    </row>
    <row r="1615" spans="1:23" x14ac:dyDescent="0.35">
      <c r="A1615" s="228"/>
      <c r="C1615" s="228"/>
      <c r="E1615" s="228"/>
      <c r="G1615" s="228"/>
      <c r="I1615" s="228"/>
      <c r="K1615" s="228"/>
      <c r="M1615" s="228"/>
      <c r="O1615" s="228"/>
      <c r="Q1615" s="228"/>
      <c r="S1615" s="228"/>
      <c r="U1615" s="228"/>
      <c r="W1615" s="228"/>
    </row>
    <row r="1616" spans="1:23" x14ac:dyDescent="0.35">
      <c r="A1616" s="228"/>
      <c r="C1616" s="228"/>
      <c r="E1616" s="228"/>
      <c r="G1616" s="228"/>
      <c r="I1616" s="228"/>
      <c r="K1616" s="228"/>
      <c r="M1616" s="228"/>
      <c r="O1616" s="228"/>
      <c r="Q1616" s="228"/>
      <c r="S1616" s="228"/>
      <c r="U1616" s="228"/>
      <c r="W1616" s="228"/>
    </row>
    <row r="1617" spans="1:23" x14ac:dyDescent="0.35">
      <c r="A1617" s="228"/>
      <c r="C1617" s="228"/>
      <c r="E1617" s="228"/>
      <c r="G1617" s="228"/>
      <c r="I1617" s="228"/>
      <c r="K1617" s="228"/>
      <c r="M1617" s="228"/>
      <c r="O1617" s="228"/>
      <c r="Q1617" s="228"/>
      <c r="S1617" s="228"/>
      <c r="U1617" s="228"/>
      <c r="W1617" s="228"/>
    </row>
    <row r="1618" spans="1:23" x14ac:dyDescent="0.35">
      <c r="A1618" s="228"/>
      <c r="C1618" s="228"/>
      <c r="E1618" s="228"/>
      <c r="G1618" s="228"/>
      <c r="I1618" s="228"/>
      <c r="K1618" s="228"/>
      <c r="M1618" s="228"/>
      <c r="O1618" s="228"/>
      <c r="Q1618" s="228"/>
      <c r="S1618" s="228"/>
      <c r="U1618" s="228"/>
      <c r="W1618" s="228"/>
    </row>
    <row r="1619" spans="1:23" x14ac:dyDescent="0.35">
      <c r="A1619" s="228"/>
      <c r="C1619" s="228"/>
      <c r="E1619" s="228"/>
      <c r="G1619" s="228"/>
      <c r="I1619" s="228"/>
      <c r="K1619" s="228"/>
      <c r="M1619" s="228"/>
      <c r="O1619" s="228"/>
      <c r="Q1619" s="228"/>
      <c r="S1619" s="228"/>
      <c r="U1619" s="228"/>
      <c r="W1619" s="228"/>
    </row>
    <row r="1620" spans="1:23" x14ac:dyDescent="0.35">
      <c r="A1620" s="228"/>
      <c r="C1620" s="228"/>
      <c r="E1620" s="228"/>
      <c r="G1620" s="228"/>
      <c r="I1620" s="228"/>
      <c r="K1620" s="228"/>
      <c r="M1620" s="228"/>
      <c r="O1620" s="228"/>
      <c r="Q1620" s="228"/>
      <c r="S1620" s="228"/>
      <c r="U1620" s="228"/>
      <c r="W1620" s="228"/>
    </row>
    <row r="1621" spans="1:23" x14ac:dyDescent="0.35">
      <c r="A1621" s="228"/>
      <c r="C1621" s="228"/>
      <c r="E1621" s="228"/>
      <c r="G1621" s="228"/>
      <c r="I1621" s="228"/>
      <c r="K1621" s="228"/>
      <c r="M1621" s="228"/>
      <c r="O1621" s="228"/>
      <c r="Q1621" s="228"/>
      <c r="S1621" s="228"/>
      <c r="U1621" s="228"/>
      <c r="W1621" s="228"/>
    </row>
    <row r="1622" spans="1:23" x14ac:dyDescent="0.35">
      <c r="A1622" s="228"/>
      <c r="C1622" s="228"/>
      <c r="E1622" s="228"/>
      <c r="G1622" s="228"/>
      <c r="I1622" s="228"/>
      <c r="K1622" s="228"/>
      <c r="M1622" s="228"/>
      <c r="O1622" s="228"/>
      <c r="Q1622" s="228"/>
      <c r="S1622" s="228"/>
      <c r="U1622" s="228"/>
      <c r="W1622" s="228"/>
    </row>
    <row r="1623" spans="1:23" x14ac:dyDescent="0.35">
      <c r="A1623" s="228"/>
      <c r="C1623" s="228"/>
      <c r="E1623" s="228"/>
      <c r="G1623" s="228"/>
      <c r="I1623" s="228"/>
      <c r="K1623" s="228"/>
      <c r="M1623" s="228"/>
      <c r="O1623" s="228"/>
      <c r="Q1623" s="228"/>
      <c r="S1623" s="228"/>
      <c r="U1623" s="228"/>
      <c r="W1623" s="228"/>
    </row>
    <row r="1624" spans="1:23" x14ac:dyDescent="0.35">
      <c r="A1624" s="228"/>
      <c r="C1624" s="228"/>
      <c r="E1624" s="228"/>
      <c r="G1624" s="228"/>
      <c r="I1624" s="228"/>
      <c r="K1624" s="228"/>
      <c r="M1624" s="228"/>
      <c r="O1624" s="228"/>
      <c r="Q1624" s="228"/>
      <c r="S1624" s="228"/>
      <c r="U1624" s="228"/>
      <c r="W1624" s="228"/>
    </row>
    <row r="1625" spans="1:23" x14ac:dyDescent="0.35">
      <c r="A1625" s="228"/>
      <c r="C1625" s="228"/>
      <c r="E1625" s="228"/>
      <c r="G1625" s="228"/>
      <c r="I1625" s="228"/>
      <c r="K1625" s="228"/>
      <c r="M1625" s="228"/>
      <c r="O1625" s="228"/>
      <c r="Q1625" s="228"/>
      <c r="S1625" s="228"/>
      <c r="U1625" s="228"/>
      <c r="W1625" s="228"/>
    </row>
    <row r="1626" spans="1:23" x14ac:dyDescent="0.35">
      <c r="A1626" s="228"/>
      <c r="C1626" s="228"/>
      <c r="E1626" s="228"/>
      <c r="G1626" s="228"/>
      <c r="I1626" s="228"/>
      <c r="K1626" s="228"/>
      <c r="M1626" s="228"/>
      <c r="O1626" s="228"/>
      <c r="Q1626" s="228"/>
      <c r="S1626" s="228"/>
      <c r="U1626" s="228"/>
      <c r="W1626" s="228"/>
    </row>
    <row r="1627" spans="1:23" x14ac:dyDescent="0.35">
      <c r="A1627" s="228"/>
      <c r="C1627" s="228"/>
      <c r="E1627" s="228"/>
      <c r="G1627" s="228"/>
      <c r="I1627" s="228"/>
      <c r="K1627" s="228"/>
      <c r="M1627" s="228"/>
      <c r="O1627" s="228"/>
      <c r="Q1627" s="228"/>
      <c r="S1627" s="228"/>
      <c r="U1627" s="228"/>
      <c r="W1627" s="228"/>
    </row>
    <row r="1628" spans="1:23" x14ac:dyDescent="0.35">
      <c r="A1628" s="228"/>
      <c r="C1628" s="228"/>
      <c r="E1628" s="228"/>
      <c r="G1628" s="228"/>
      <c r="I1628" s="228"/>
      <c r="K1628" s="228"/>
      <c r="M1628" s="228"/>
      <c r="O1628" s="228"/>
      <c r="Q1628" s="228"/>
      <c r="S1628" s="228"/>
      <c r="U1628" s="228"/>
      <c r="W1628" s="228"/>
    </row>
    <row r="1629" spans="1:23" x14ac:dyDescent="0.35">
      <c r="A1629" s="228"/>
      <c r="C1629" s="228"/>
      <c r="E1629" s="228"/>
      <c r="G1629" s="228"/>
      <c r="I1629" s="228"/>
      <c r="K1629" s="228"/>
      <c r="M1629" s="228"/>
      <c r="O1629" s="228"/>
      <c r="Q1629" s="228"/>
      <c r="S1629" s="228"/>
      <c r="U1629" s="228"/>
      <c r="W1629" s="228"/>
    </row>
    <row r="1630" spans="1:23" x14ac:dyDescent="0.35">
      <c r="A1630" s="228"/>
      <c r="C1630" s="228"/>
      <c r="E1630" s="228"/>
      <c r="G1630" s="228"/>
      <c r="I1630" s="228"/>
      <c r="K1630" s="228"/>
      <c r="M1630" s="228"/>
      <c r="O1630" s="228"/>
      <c r="Q1630" s="228"/>
      <c r="S1630" s="228"/>
      <c r="U1630" s="228"/>
      <c r="W1630" s="228"/>
    </row>
    <row r="1631" spans="1:23" x14ac:dyDescent="0.35">
      <c r="A1631" s="228"/>
      <c r="C1631" s="228"/>
      <c r="E1631" s="228"/>
      <c r="G1631" s="228"/>
      <c r="I1631" s="228"/>
      <c r="K1631" s="228"/>
      <c r="M1631" s="228"/>
      <c r="O1631" s="228"/>
      <c r="Q1631" s="228"/>
      <c r="S1631" s="228"/>
      <c r="U1631" s="228"/>
      <c r="W1631" s="228"/>
    </row>
    <row r="1632" spans="1:23" x14ac:dyDescent="0.35">
      <c r="A1632" s="228"/>
      <c r="C1632" s="228"/>
      <c r="E1632" s="228"/>
      <c r="G1632" s="228"/>
      <c r="I1632" s="228"/>
      <c r="K1632" s="228"/>
      <c r="M1632" s="228"/>
      <c r="O1632" s="228"/>
      <c r="Q1632" s="228"/>
      <c r="S1632" s="228"/>
      <c r="U1632" s="228"/>
      <c r="W1632" s="228"/>
    </row>
    <row r="1633" spans="1:23" x14ac:dyDescent="0.35">
      <c r="A1633" s="228"/>
      <c r="C1633" s="228"/>
      <c r="E1633" s="228"/>
      <c r="G1633" s="228"/>
      <c r="I1633" s="228"/>
      <c r="K1633" s="228"/>
      <c r="M1633" s="228"/>
      <c r="O1633" s="228"/>
      <c r="Q1633" s="228"/>
      <c r="S1633" s="228"/>
      <c r="U1633" s="228"/>
      <c r="W1633" s="228"/>
    </row>
    <row r="1634" spans="1:23" x14ac:dyDescent="0.35">
      <c r="A1634" s="228"/>
      <c r="C1634" s="228"/>
      <c r="E1634" s="228"/>
      <c r="G1634" s="228"/>
      <c r="I1634" s="228"/>
      <c r="K1634" s="228"/>
      <c r="M1634" s="228"/>
      <c r="O1634" s="228"/>
      <c r="Q1634" s="228"/>
      <c r="S1634" s="228"/>
      <c r="U1634" s="228"/>
      <c r="W1634" s="228"/>
    </row>
    <row r="1635" spans="1:23" x14ac:dyDescent="0.35">
      <c r="A1635" s="228"/>
      <c r="C1635" s="228"/>
      <c r="E1635" s="228"/>
      <c r="G1635" s="228"/>
      <c r="I1635" s="228"/>
      <c r="K1635" s="228"/>
      <c r="M1635" s="228"/>
      <c r="O1635" s="228"/>
      <c r="Q1635" s="228"/>
      <c r="S1635" s="228"/>
      <c r="U1635" s="228"/>
      <c r="W1635" s="228"/>
    </row>
    <row r="1636" spans="1:23" x14ac:dyDescent="0.35">
      <c r="A1636" s="228"/>
      <c r="C1636" s="228"/>
      <c r="E1636" s="228"/>
      <c r="G1636" s="228"/>
      <c r="I1636" s="228"/>
      <c r="K1636" s="228"/>
      <c r="M1636" s="228"/>
      <c r="O1636" s="228"/>
      <c r="Q1636" s="228"/>
      <c r="S1636" s="228"/>
      <c r="U1636" s="228"/>
      <c r="W1636" s="228"/>
    </row>
    <row r="1637" spans="1:23" x14ac:dyDescent="0.35">
      <c r="A1637" s="228"/>
      <c r="C1637" s="228"/>
      <c r="E1637" s="228"/>
      <c r="G1637" s="228"/>
      <c r="I1637" s="228"/>
      <c r="K1637" s="228"/>
      <c r="M1637" s="228"/>
      <c r="O1637" s="228"/>
      <c r="Q1637" s="228"/>
      <c r="S1637" s="228"/>
      <c r="U1637" s="228"/>
      <c r="W1637" s="228"/>
    </row>
    <row r="1638" spans="1:23" x14ac:dyDescent="0.35">
      <c r="A1638" s="228"/>
      <c r="C1638" s="228"/>
      <c r="E1638" s="228"/>
      <c r="G1638" s="228"/>
      <c r="I1638" s="228"/>
      <c r="K1638" s="228"/>
      <c r="M1638" s="228"/>
      <c r="O1638" s="228"/>
      <c r="Q1638" s="228"/>
      <c r="S1638" s="228"/>
      <c r="U1638" s="228"/>
      <c r="W1638" s="228"/>
    </row>
    <row r="1639" spans="1:23" x14ac:dyDescent="0.35">
      <c r="A1639" s="228"/>
      <c r="C1639" s="228"/>
      <c r="E1639" s="228"/>
      <c r="G1639" s="228"/>
      <c r="I1639" s="228"/>
      <c r="K1639" s="228"/>
      <c r="M1639" s="228"/>
      <c r="O1639" s="228"/>
      <c r="Q1639" s="228"/>
      <c r="S1639" s="228"/>
      <c r="U1639" s="228"/>
      <c r="W1639" s="228"/>
    </row>
    <row r="1640" spans="1:23" x14ac:dyDescent="0.35">
      <c r="A1640" s="228"/>
      <c r="C1640" s="228"/>
      <c r="E1640" s="228"/>
      <c r="G1640" s="228"/>
      <c r="I1640" s="228"/>
      <c r="K1640" s="228"/>
      <c r="M1640" s="228"/>
      <c r="O1640" s="228"/>
      <c r="Q1640" s="228"/>
      <c r="S1640" s="228"/>
      <c r="U1640" s="228"/>
      <c r="W1640" s="228"/>
    </row>
    <row r="1641" spans="1:23" x14ac:dyDescent="0.35">
      <c r="A1641" s="228"/>
      <c r="C1641" s="228"/>
      <c r="E1641" s="228"/>
      <c r="G1641" s="228"/>
      <c r="I1641" s="228"/>
      <c r="K1641" s="228"/>
      <c r="M1641" s="228"/>
      <c r="O1641" s="228"/>
      <c r="Q1641" s="228"/>
      <c r="S1641" s="228"/>
      <c r="U1641" s="228"/>
      <c r="W1641" s="228"/>
    </row>
    <row r="1642" spans="1:23" x14ac:dyDescent="0.35">
      <c r="A1642" s="228"/>
      <c r="C1642" s="228"/>
      <c r="E1642" s="228"/>
      <c r="G1642" s="228"/>
      <c r="I1642" s="228"/>
      <c r="K1642" s="228"/>
      <c r="M1642" s="228"/>
      <c r="O1642" s="228"/>
      <c r="Q1642" s="228"/>
      <c r="S1642" s="228"/>
      <c r="U1642" s="228"/>
      <c r="W1642" s="228"/>
    </row>
    <row r="1643" spans="1:23" x14ac:dyDescent="0.35">
      <c r="A1643" s="228"/>
      <c r="C1643" s="228"/>
      <c r="E1643" s="228"/>
      <c r="G1643" s="228"/>
      <c r="I1643" s="228"/>
      <c r="K1643" s="228"/>
      <c r="M1643" s="228"/>
      <c r="O1643" s="228"/>
      <c r="Q1643" s="228"/>
      <c r="S1643" s="228"/>
      <c r="U1643" s="228"/>
      <c r="W1643" s="228"/>
    </row>
    <row r="1644" spans="1:23" x14ac:dyDescent="0.35">
      <c r="A1644" s="228"/>
      <c r="C1644" s="228"/>
      <c r="E1644" s="228"/>
      <c r="G1644" s="228"/>
      <c r="I1644" s="228"/>
      <c r="K1644" s="228"/>
      <c r="M1644" s="228"/>
      <c r="O1644" s="228"/>
      <c r="Q1644" s="228"/>
      <c r="S1644" s="228"/>
      <c r="U1644" s="228"/>
      <c r="W1644" s="228"/>
    </row>
    <row r="1645" spans="1:23" x14ac:dyDescent="0.35">
      <c r="A1645" s="228"/>
      <c r="C1645" s="228"/>
      <c r="E1645" s="228"/>
      <c r="G1645" s="228"/>
      <c r="I1645" s="228"/>
      <c r="K1645" s="228"/>
      <c r="M1645" s="228"/>
      <c r="O1645" s="228"/>
      <c r="Q1645" s="228"/>
      <c r="S1645" s="228"/>
      <c r="U1645" s="228"/>
      <c r="W1645" s="228"/>
    </row>
    <row r="1646" spans="1:23" x14ac:dyDescent="0.35">
      <c r="A1646" s="228"/>
      <c r="C1646" s="228"/>
      <c r="E1646" s="228"/>
      <c r="G1646" s="228"/>
      <c r="I1646" s="228"/>
      <c r="K1646" s="228"/>
      <c r="M1646" s="228"/>
      <c r="O1646" s="228"/>
      <c r="Q1646" s="228"/>
      <c r="S1646" s="228"/>
      <c r="U1646" s="228"/>
      <c r="W1646" s="228"/>
    </row>
    <row r="1647" spans="1:23" x14ac:dyDescent="0.35">
      <c r="A1647" s="228"/>
      <c r="C1647" s="228"/>
      <c r="E1647" s="228"/>
      <c r="G1647" s="228"/>
      <c r="I1647" s="228"/>
      <c r="K1647" s="228"/>
      <c r="M1647" s="228"/>
      <c r="O1647" s="228"/>
      <c r="Q1647" s="228"/>
      <c r="S1647" s="228"/>
      <c r="U1647" s="228"/>
      <c r="W1647" s="228"/>
    </row>
    <row r="1648" spans="1:23" x14ac:dyDescent="0.35">
      <c r="A1648" s="228"/>
      <c r="C1648" s="228"/>
      <c r="E1648" s="228"/>
      <c r="G1648" s="228"/>
      <c r="I1648" s="228"/>
      <c r="K1648" s="228"/>
      <c r="M1648" s="228"/>
      <c r="O1648" s="228"/>
      <c r="Q1648" s="228"/>
      <c r="S1648" s="228"/>
      <c r="U1648" s="228"/>
      <c r="W1648" s="228"/>
    </row>
    <row r="1649" spans="1:23" x14ac:dyDescent="0.35">
      <c r="A1649" s="228"/>
      <c r="C1649" s="228"/>
      <c r="E1649" s="228"/>
      <c r="G1649" s="228"/>
      <c r="I1649" s="228"/>
      <c r="K1649" s="228"/>
      <c r="M1649" s="228"/>
      <c r="O1649" s="228"/>
      <c r="Q1649" s="228"/>
      <c r="S1649" s="228"/>
      <c r="U1649" s="228"/>
      <c r="W1649" s="228"/>
    </row>
    <row r="1650" spans="1:23" x14ac:dyDescent="0.35">
      <c r="A1650" s="228"/>
      <c r="C1650" s="228"/>
      <c r="E1650" s="228"/>
      <c r="G1650" s="228"/>
      <c r="I1650" s="228"/>
      <c r="K1650" s="228"/>
      <c r="M1650" s="228"/>
      <c r="O1650" s="228"/>
      <c r="Q1650" s="228"/>
      <c r="S1650" s="228"/>
      <c r="U1650" s="228"/>
      <c r="W1650" s="228"/>
    </row>
    <row r="1651" spans="1:23" x14ac:dyDescent="0.35">
      <c r="A1651" s="228"/>
      <c r="C1651" s="228"/>
      <c r="E1651" s="228"/>
      <c r="G1651" s="228"/>
      <c r="I1651" s="228"/>
      <c r="K1651" s="228"/>
      <c r="M1651" s="228"/>
      <c r="O1651" s="228"/>
      <c r="Q1651" s="228"/>
      <c r="S1651" s="228"/>
      <c r="U1651" s="228"/>
      <c r="W1651" s="228"/>
    </row>
    <row r="1652" spans="1:23" x14ac:dyDescent="0.35">
      <c r="A1652" s="228"/>
      <c r="C1652" s="228"/>
      <c r="E1652" s="228"/>
      <c r="G1652" s="228"/>
      <c r="I1652" s="228"/>
      <c r="K1652" s="228"/>
      <c r="M1652" s="228"/>
      <c r="O1652" s="228"/>
      <c r="Q1652" s="228"/>
      <c r="S1652" s="228"/>
      <c r="U1652" s="228"/>
      <c r="W1652" s="228"/>
    </row>
    <row r="1653" spans="1:23" x14ac:dyDescent="0.35">
      <c r="A1653" s="228"/>
      <c r="C1653" s="228"/>
      <c r="E1653" s="228"/>
      <c r="G1653" s="228"/>
      <c r="I1653" s="228"/>
      <c r="K1653" s="228"/>
      <c r="M1653" s="228"/>
      <c r="O1653" s="228"/>
      <c r="Q1653" s="228"/>
      <c r="S1653" s="228"/>
      <c r="U1653" s="228"/>
      <c r="W1653" s="228"/>
    </row>
    <row r="1654" spans="1:23" x14ac:dyDescent="0.35">
      <c r="A1654" s="228"/>
      <c r="C1654" s="228"/>
      <c r="E1654" s="228"/>
      <c r="G1654" s="228"/>
      <c r="I1654" s="228"/>
      <c r="K1654" s="228"/>
      <c r="M1654" s="228"/>
      <c r="O1654" s="228"/>
      <c r="Q1654" s="228"/>
      <c r="S1654" s="228"/>
      <c r="U1654" s="228"/>
      <c r="W1654" s="228"/>
    </row>
    <row r="1655" spans="1:23" x14ac:dyDescent="0.35">
      <c r="A1655" s="228"/>
      <c r="C1655" s="228"/>
      <c r="E1655" s="228"/>
      <c r="G1655" s="228"/>
      <c r="I1655" s="228"/>
      <c r="K1655" s="228"/>
      <c r="M1655" s="228"/>
      <c r="O1655" s="228"/>
      <c r="Q1655" s="228"/>
      <c r="S1655" s="228"/>
      <c r="U1655" s="228"/>
      <c r="W1655" s="228"/>
    </row>
    <row r="1656" spans="1:23" x14ac:dyDescent="0.35">
      <c r="A1656" s="228"/>
      <c r="C1656" s="228"/>
      <c r="E1656" s="228"/>
      <c r="G1656" s="228"/>
      <c r="I1656" s="228"/>
      <c r="K1656" s="228"/>
      <c r="M1656" s="228"/>
      <c r="O1656" s="228"/>
      <c r="Q1656" s="228"/>
      <c r="S1656" s="228"/>
      <c r="U1656" s="228"/>
      <c r="W1656" s="228"/>
    </row>
    <row r="1657" spans="1:23" x14ac:dyDescent="0.35">
      <c r="A1657" s="228"/>
      <c r="C1657" s="228"/>
      <c r="E1657" s="228"/>
      <c r="G1657" s="228"/>
      <c r="I1657" s="228"/>
      <c r="K1657" s="228"/>
      <c r="M1657" s="228"/>
      <c r="O1657" s="228"/>
      <c r="Q1657" s="228"/>
      <c r="S1657" s="228"/>
      <c r="U1657" s="228"/>
      <c r="W1657" s="228"/>
    </row>
    <row r="1658" spans="1:23" x14ac:dyDescent="0.35">
      <c r="A1658" s="228"/>
      <c r="C1658" s="228"/>
      <c r="E1658" s="228"/>
      <c r="G1658" s="228"/>
      <c r="I1658" s="228"/>
      <c r="K1658" s="228"/>
      <c r="M1658" s="228"/>
      <c r="O1658" s="228"/>
      <c r="Q1658" s="228"/>
      <c r="S1658" s="228"/>
      <c r="U1658" s="228"/>
      <c r="W1658" s="228"/>
    </row>
    <row r="1659" spans="1:23" x14ac:dyDescent="0.35">
      <c r="A1659" s="228"/>
      <c r="C1659" s="228"/>
      <c r="E1659" s="228"/>
      <c r="G1659" s="228"/>
      <c r="I1659" s="228"/>
      <c r="K1659" s="228"/>
      <c r="M1659" s="228"/>
      <c r="O1659" s="228"/>
      <c r="Q1659" s="228"/>
      <c r="S1659" s="228"/>
      <c r="U1659" s="228"/>
      <c r="W1659" s="228"/>
    </row>
    <row r="1660" spans="1:23" x14ac:dyDescent="0.35">
      <c r="A1660" s="228"/>
      <c r="C1660" s="228"/>
      <c r="E1660" s="228"/>
      <c r="G1660" s="228"/>
      <c r="I1660" s="228"/>
      <c r="K1660" s="228"/>
      <c r="M1660" s="228"/>
      <c r="O1660" s="228"/>
      <c r="Q1660" s="228"/>
      <c r="S1660" s="228"/>
      <c r="U1660" s="228"/>
      <c r="W1660" s="228"/>
    </row>
    <row r="1661" spans="1:23" x14ac:dyDescent="0.35">
      <c r="A1661" s="228"/>
      <c r="C1661" s="228"/>
      <c r="E1661" s="228"/>
      <c r="G1661" s="228"/>
      <c r="I1661" s="228"/>
      <c r="K1661" s="228"/>
      <c r="M1661" s="228"/>
      <c r="O1661" s="228"/>
      <c r="Q1661" s="228"/>
      <c r="S1661" s="228"/>
      <c r="U1661" s="228"/>
      <c r="W1661" s="228"/>
    </row>
    <row r="1662" spans="1:23" x14ac:dyDescent="0.35">
      <c r="A1662" s="228"/>
      <c r="C1662" s="228"/>
      <c r="E1662" s="228"/>
      <c r="G1662" s="228"/>
      <c r="I1662" s="228"/>
      <c r="K1662" s="228"/>
      <c r="M1662" s="228"/>
      <c r="O1662" s="228"/>
      <c r="Q1662" s="228"/>
      <c r="S1662" s="228"/>
      <c r="U1662" s="228"/>
      <c r="W1662" s="228"/>
    </row>
    <row r="1663" spans="1:23" x14ac:dyDescent="0.35">
      <c r="A1663" s="228"/>
      <c r="C1663" s="228"/>
      <c r="E1663" s="228"/>
      <c r="G1663" s="228"/>
      <c r="I1663" s="228"/>
      <c r="K1663" s="228"/>
      <c r="M1663" s="228"/>
      <c r="O1663" s="228"/>
      <c r="Q1663" s="228"/>
      <c r="S1663" s="228"/>
      <c r="U1663" s="228"/>
      <c r="W1663" s="228"/>
    </row>
    <row r="1664" spans="1:23" x14ac:dyDescent="0.35">
      <c r="A1664" s="228"/>
      <c r="C1664" s="228"/>
      <c r="E1664" s="228"/>
      <c r="G1664" s="228"/>
      <c r="I1664" s="228"/>
      <c r="K1664" s="228"/>
      <c r="M1664" s="228"/>
      <c r="O1664" s="228"/>
      <c r="Q1664" s="228"/>
      <c r="S1664" s="228"/>
      <c r="U1664" s="228"/>
      <c r="W1664" s="228"/>
    </row>
    <row r="1665" spans="1:23" x14ac:dyDescent="0.35">
      <c r="A1665" s="228"/>
      <c r="C1665" s="228"/>
      <c r="E1665" s="228"/>
      <c r="G1665" s="228"/>
      <c r="I1665" s="228"/>
      <c r="K1665" s="228"/>
      <c r="M1665" s="228"/>
      <c r="O1665" s="228"/>
      <c r="Q1665" s="228"/>
      <c r="S1665" s="228"/>
      <c r="U1665" s="228"/>
      <c r="W1665" s="228"/>
    </row>
    <row r="1666" spans="1:23" x14ac:dyDescent="0.35">
      <c r="A1666" s="228"/>
      <c r="C1666" s="228"/>
      <c r="E1666" s="228"/>
      <c r="G1666" s="228"/>
      <c r="I1666" s="228"/>
      <c r="K1666" s="228"/>
      <c r="M1666" s="228"/>
      <c r="O1666" s="228"/>
      <c r="Q1666" s="228"/>
      <c r="S1666" s="228"/>
      <c r="U1666" s="228"/>
      <c r="W1666" s="228"/>
    </row>
    <row r="1667" spans="1:23" x14ac:dyDescent="0.35">
      <c r="A1667" s="228"/>
      <c r="C1667" s="228"/>
      <c r="E1667" s="228"/>
      <c r="G1667" s="228"/>
      <c r="I1667" s="228"/>
      <c r="K1667" s="228"/>
      <c r="M1667" s="228"/>
      <c r="O1667" s="228"/>
      <c r="Q1667" s="228"/>
      <c r="S1667" s="228"/>
      <c r="U1667" s="228"/>
      <c r="W1667" s="228"/>
    </row>
    <row r="1668" spans="1:23" x14ac:dyDescent="0.35">
      <c r="A1668" s="228"/>
      <c r="C1668" s="228"/>
      <c r="E1668" s="228"/>
      <c r="G1668" s="228"/>
      <c r="I1668" s="228"/>
      <c r="K1668" s="228"/>
      <c r="M1668" s="228"/>
      <c r="O1668" s="228"/>
      <c r="Q1668" s="228"/>
      <c r="S1668" s="228"/>
      <c r="U1668" s="228"/>
      <c r="W1668" s="228"/>
    </row>
    <row r="1669" spans="1:23" x14ac:dyDescent="0.35">
      <c r="A1669" s="228"/>
      <c r="C1669" s="228"/>
      <c r="E1669" s="228"/>
      <c r="G1669" s="228"/>
      <c r="I1669" s="228"/>
      <c r="K1669" s="228"/>
      <c r="M1669" s="228"/>
      <c r="O1669" s="228"/>
      <c r="Q1669" s="228"/>
      <c r="S1669" s="228"/>
      <c r="U1669" s="228"/>
      <c r="W1669" s="228"/>
    </row>
    <row r="1670" spans="1:23" x14ac:dyDescent="0.35">
      <c r="A1670" s="228"/>
      <c r="C1670" s="228"/>
      <c r="E1670" s="228"/>
      <c r="G1670" s="228"/>
      <c r="I1670" s="228"/>
      <c r="K1670" s="228"/>
      <c r="M1670" s="228"/>
      <c r="O1670" s="228"/>
      <c r="Q1670" s="228"/>
      <c r="S1670" s="228"/>
      <c r="U1670" s="228"/>
      <c r="W1670" s="228"/>
    </row>
    <row r="1671" spans="1:23" x14ac:dyDescent="0.35">
      <c r="A1671" s="228"/>
      <c r="C1671" s="228"/>
      <c r="E1671" s="228"/>
      <c r="G1671" s="228"/>
      <c r="I1671" s="228"/>
      <c r="K1671" s="228"/>
      <c r="M1671" s="228"/>
      <c r="O1671" s="228"/>
      <c r="Q1671" s="228"/>
      <c r="S1671" s="228"/>
      <c r="U1671" s="228"/>
      <c r="W1671" s="228"/>
    </row>
    <row r="1672" spans="1:23" x14ac:dyDescent="0.35">
      <c r="A1672" s="228"/>
      <c r="C1672" s="228"/>
      <c r="E1672" s="228"/>
      <c r="G1672" s="228"/>
      <c r="I1672" s="228"/>
      <c r="K1672" s="228"/>
      <c r="M1672" s="228"/>
      <c r="O1672" s="228"/>
      <c r="Q1672" s="228"/>
      <c r="S1672" s="228"/>
      <c r="U1672" s="228"/>
      <c r="W1672" s="228"/>
    </row>
    <row r="1673" spans="1:23" x14ac:dyDescent="0.35">
      <c r="A1673" s="228"/>
      <c r="C1673" s="228"/>
      <c r="E1673" s="228"/>
      <c r="G1673" s="228"/>
      <c r="I1673" s="228"/>
      <c r="K1673" s="228"/>
      <c r="M1673" s="228"/>
      <c r="O1673" s="228"/>
      <c r="Q1673" s="228"/>
      <c r="S1673" s="228"/>
      <c r="U1673" s="228"/>
      <c r="W1673" s="228"/>
    </row>
    <row r="1674" spans="1:23" x14ac:dyDescent="0.35">
      <c r="A1674" s="228"/>
      <c r="C1674" s="228"/>
      <c r="E1674" s="228"/>
      <c r="G1674" s="228"/>
      <c r="I1674" s="228"/>
      <c r="K1674" s="228"/>
      <c r="M1674" s="228"/>
      <c r="O1674" s="228"/>
      <c r="Q1674" s="228"/>
      <c r="S1674" s="228"/>
      <c r="U1674" s="228"/>
      <c r="W1674" s="228"/>
    </row>
    <row r="1675" spans="1:23" x14ac:dyDescent="0.35">
      <c r="A1675" s="228"/>
      <c r="C1675" s="228"/>
      <c r="E1675" s="228"/>
      <c r="G1675" s="228"/>
      <c r="I1675" s="228"/>
      <c r="K1675" s="228"/>
      <c r="M1675" s="228"/>
      <c r="O1675" s="228"/>
      <c r="Q1675" s="228"/>
      <c r="S1675" s="228"/>
      <c r="U1675" s="228"/>
      <c r="W1675" s="228"/>
    </row>
    <row r="1676" spans="1:23" x14ac:dyDescent="0.35">
      <c r="A1676" s="228"/>
      <c r="C1676" s="228"/>
      <c r="E1676" s="228"/>
      <c r="G1676" s="228"/>
      <c r="I1676" s="228"/>
      <c r="K1676" s="228"/>
      <c r="M1676" s="228"/>
      <c r="O1676" s="228"/>
      <c r="Q1676" s="228"/>
      <c r="S1676" s="228"/>
      <c r="U1676" s="228"/>
      <c r="W1676" s="228"/>
    </row>
    <row r="1677" spans="1:23" x14ac:dyDescent="0.35">
      <c r="A1677" s="228"/>
      <c r="C1677" s="228"/>
      <c r="E1677" s="228"/>
      <c r="G1677" s="228"/>
      <c r="I1677" s="228"/>
      <c r="K1677" s="228"/>
      <c r="M1677" s="228"/>
      <c r="O1677" s="228"/>
      <c r="Q1677" s="228"/>
      <c r="S1677" s="228"/>
      <c r="U1677" s="228"/>
      <c r="W1677" s="228"/>
    </row>
    <row r="1678" spans="1:23" x14ac:dyDescent="0.35">
      <c r="A1678" s="228"/>
      <c r="C1678" s="228"/>
      <c r="E1678" s="228"/>
      <c r="G1678" s="228"/>
      <c r="I1678" s="228"/>
      <c r="K1678" s="228"/>
      <c r="M1678" s="228"/>
      <c r="O1678" s="228"/>
      <c r="Q1678" s="228"/>
      <c r="S1678" s="228"/>
      <c r="U1678" s="228"/>
      <c r="W1678" s="228"/>
    </row>
    <row r="1679" spans="1:23" x14ac:dyDescent="0.35">
      <c r="A1679" s="228"/>
      <c r="C1679" s="228"/>
      <c r="E1679" s="228"/>
      <c r="G1679" s="228"/>
      <c r="I1679" s="228"/>
      <c r="K1679" s="228"/>
      <c r="M1679" s="228"/>
      <c r="O1679" s="228"/>
      <c r="Q1679" s="228"/>
      <c r="S1679" s="228"/>
      <c r="U1679" s="228"/>
      <c r="W1679" s="228"/>
    </row>
    <row r="1680" spans="1:23" x14ac:dyDescent="0.35">
      <c r="A1680" s="228"/>
      <c r="C1680" s="228"/>
      <c r="E1680" s="228"/>
      <c r="G1680" s="228"/>
      <c r="I1680" s="228"/>
      <c r="K1680" s="228"/>
      <c r="M1680" s="228"/>
      <c r="O1680" s="228"/>
      <c r="Q1680" s="228"/>
      <c r="S1680" s="228"/>
      <c r="U1680" s="228"/>
      <c r="W1680" s="228"/>
    </row>
    <row r="1681" spans="1:23" x14ac:dyDescent="0.35">
      <c r="A1681" s="228"/>
      <c r="C1681" s="228"/>
      <c r="E1681" s="228"/>
      <c r="G1681" s="228"/>
      <c r="I1681" s="228"/>
      <c r="K1681" s="228"/>
      <c r="M1681" s="228"/>
      <c r="O1681" s="228"/>
      <c r="Q1681" s="228"/>
      <c r="S1681" s="228"/>
      <c r="U1681" s="228"/>
      <c r="W1681" s="228"/>
    </row>
    <row r="1682" spans="1:23" x14ac:dyDescent="0.35">
      <c r="A1682" s="228"/>
      <c r="C1682" s="228"/>
      <c r="E1682" s="228"/>
      <c r="G1682" s="228"/>
      <c r="I1682" s="228"/>
      <c r="K1682" s="228"/>
      <c r="M1682" s="228"/>
      <c r="O1682" s="228"/>
      <c r="Q1682" s="228"/>
      <c r="S1682" s="228"/>
      <c r="U1682" s="228"/>
      <c r="W1682" s="228"/>
    </row>
    <row r="1683" spans="1:23" x14ac:dyDescent="0.35">
      <c r="A1683" s="228"/>
      <c r="C1683" s="228"/>
      <c r="E1683" s="228"/>
      <c r="G1683" s="228"/>
      <c r="I1683" s="228"/>
      <c r="K1683" s="228"/>
      <c r="M1683" s="228"/>
      <c r="O1683" s="228"/>
      <c r="Q1683" s="228"/>
      <c r="S1683" s="228"/>
      <c r="U1683" s="228"/>
      <c r="W1683" s="228"/>
    </row>
    <row r="1684" spans="1:23" x14ac:dyDescent="0.35">
      <c r="A1684" s="228"/>
      <c r="C1684" s="228"/>
      <c r="E1684" s="228"/>
      <c r="G1684" s="228"/>
      <c r="I1684" s="228"/>
      <c r="K1684" s="228"/>
      <c r="M1684" s="228"/>
      <c r="O1684" s="228"/>
      <c r="Q1684" s="228"/>
      <c r="S1684" s="228"/>
      <c r="U1684" s="228"/>
      <c r="W1684" s="228"/>
    </row>
    <row r="1685" spans="1:23" x14ac:dyDescent="0.35">
      <c r="A1685" s="228"/>
      <c r="C1685" s="228"/>
      <c r="E1685" s="228"/>
      <c r="G1685" s="228"/>
      <c r="I1685" s="228"/>
      <c r="K1685" s="228"/>
      <c r="M1685" s="228"/>
      <c r="O1685" s="228"/>
      <c r="Q1685" s="228"/>
      <c r="S1685" s="228"/>
      <c r="U1685" s="228"/>
      <c r="W1685" s="228"/>
    </row>
    <row r="1686" spans="1:23" x14ac:dyDescent="0.35">
      <c r="A1686" s="228"/>
      <c r="C1686" s="228"/>
      <c r="E1686" s="228"/>
      <c r="G1686" s="228"/>
      <c r="I1686" s="228"/>
      <c r="K1686" s="228"/>
      <c r="M1686" s="228"/>
      <c r="O1686" s="228"/>
      <c r="Q1686" s="228"/>
      <c r="S1686" s="228"/>
      <c r="U1686" s="228"/>
      <c r="W1686" s="228"/>
    </row>
    <row r="1687" spans="1:23" x14ac:dyDescent="0.35">
      <c r="A1687" s="228"/>
      <c r="C1687" s="228"/>
      <c r="E1687" s="228"/>
      <c r="G1687" s="228"/>
      <c r="I1687" s="228"/>
      <c r="K1687" s="228"/>
      <c r="M1687" s="228"/>
      <c r="O1687" s="228"/>
      <c r="Q1687" s="228"/>
      <c r="S1687" s="228"/>
      <c r="U1687" s="228"/>
      <c r="W1687" s="228"/>
    </row>
    <row r="1688" spans="1:23" x14ac:dyDescent="0.35">
      <c r="A1688" s="228"/>
      <c r="C1688" s="228"/>
      <c r="E1688" s="228"/>
      <c r="G1688" s="228"/>
      <c r="I1688" s="228"/>
      <c r="K1688" s="228"/>
      <c r="M1688" s="228"/>
      <c r="O1688" s="228"/>
      <c r="Q1688" s="228"/>
      <c r="S1688" s="228"/>
      <c r="U1688" s="228"/>
      <c r="W1688" s="228"/>
    </row>
    <row r="1689" spans="1:23" x14ac:dyDescent="0.35">
      <c r="A1689" s="228"/>
      <c r="C1689" s="228"/>
      <c r="E1689" s="228"/>
      <c r="G1689" s="228"/>
      <c r="I1689" s="228"/>
      <c r="K1689" s="228"/>
      <c r="M1689" s="228"/>
      <c r="O1689" s="228"/>
      <c r="Q1689" s="228"/>
      <c r="S1689" s="228"/>
      <c r="U1689" s="228"/>
      <c r="W1689" s="228"/>
    </row>
    <row r="1690" spans="1:23" x14ac:dyDescent="0.35">
      <c r="A1690" s="228"/>
      <c r="C1690" s="228"/>
      <c r="E1690" s="228"/>
      <c r="G1690" s="228"/>
      <c r="I1690" s="228"/>
      <c r="K1690" s="228"/>
      <c r="M1690" s="228"/>
      <c r="O1690" s="228"/>
      <c r="Q1690" s="228"/>
      <c r="S1690" s="228"/>
      <c r="U1690" s="228"/>
      <c r="W1690" s="228"/>
    </row>
    <row r="1691" spans="1:23" x14ac:dyDescent="0.35">
      <c r="A1691" s="228"/>
      <c r="C1691" s="228"/>
      <c r="E1691" s="228"/>
      <c r="G1691" s="228"/>
      <c r="I1691" s="228"/>
      <c r="K1691" s="228"/>
      <c r="M1691" s="228"/>
      <c r="O1691" s="228"/>
      <c r="Q1691" s="228"/>
      <c r="S1691" s="228"/>
      <c r="U1691" s="228"/>
      <c r="W1691" s="228"/>
    </row>
    <row r="1692" spans="1:23" x14ac:dyDescent="0.35">
      <c r="A1692" s="228"/>
      <c r="C1692" s="228"/>
      <c r="E1692" s="228"/>
      <c r="G1692" s="228"/>
      <c r="I1692" s="228"/>
      <c r="K1692" s="228"/>
      <c r="M1692" s="228"/>
      <c r="O1692" s="228"/>
      <c r="Q1692" s="228"/>
      <c r="S1692" s="228"/>
      <c r="U1692" s="228"/>
      <c r="W1692" s="228"/>
    </row>
    <row r="1693" spans="1:23" x14ac:dyDescent="0.35">
      <c r="A1693" s="228"/>
      <c r="C1693" s="228"/>
      <c r="E1693" s="228"/>
      <c r="G1693" s="228"/>
      <c r="I1693" s="228"/>
      <c r="K1693" s="228"/>
      <c r="M1693" s="228"/>
      <c r="O1693" s="228"/>
      <c r="Q1693" s="228"/>
      <c r="S1693" s="228"/>
      <c r="U1693" s="228"/>
      <c r="W1693" s="228"/>
    </row>
    <row r="1694" spans="1:23" x14ac:dyDescent="0.35">
      <c r="A1694" s="228"/>
      <c r="C1694" s="228"/>
      <c r="E1694" s="228"/>
      <c r="G1694" s="228"/>
      <c r="I1694" s="228"/>
      <c r="K1694" s="228"/>
      <c r="M1694" s="228"/>
      <c r="O1694" s="228"/>
      <c r="Q1694" s="228"/>
      <c r="S1694" s="228"/>
      <c r="U1694" s="228"/>
      <c r="W1694" s="228"/>
    </row>
    <row r="1695" spans="1:23" x14ac:dyDescent="0.35">
      <c r="A1695" s="228"/>
      <c r="C1695" s="228"/>
      <c r="E1695" s="228"/>
      <c r="G1695" s="228"/>
      <c r="I1695" s="228"/>
      <c r="K1695" s="228"/>
      <c r="M1695" s="228"/>
      <c r="O1695" s="228"/>
      <c r="Q1695" s="228"/>
      <c r="S1695" s="228"/>
      <c r="U1695" s="228"/>
      <c r="W1695" s="228"/>
    </row>
    <row r="1696" spans="1:23" x14ac:dyDescent="0.35">
      <c r="A1696" s="228"/>
      <c r="C1696" s="228"/>
      <c r="E1696" s="228"/>
      <c r="G1696" s="228"/>
      <c r="I1696" s="228"/>
      <c r="K1696" s="228"/>
      <c r="M1696" s="228"/>
      <c r="O1696" s="228"/>
      <c r="Q1696" s="228"/>
      <c r="S1696" s="228"/>
      <c r="U1696" s="228"/>
      <c r="W1696" s="228"/>
    </row>
    <row r="1697" spans="1:23" x14ac:dyDescent="0.35">
      <c r="A1697" s="228"/>
      <c r="C1697" s="228"/>
      <c r="E1697" s="228"/>
      <c r="G1697" s="228"/>
      <c r="I1697" s="228"/>
      <c r="K1697" s="228"/>
      <c r="M1697" s="228"/>
      <c r="O1697" s="228"/>
      <c r="Q1697" s="228"/>
      <c r="S1697" s="228"/>
      <c r="U1697" s="228"/>
      <c r="W1697" s="228"/>
    </row>
    <row r="1698" spans="1:23" x14ac:dyDescent="0.35">
      <c r="A1698" s="228"/>
      <c r="C1698" s="228"/>
      <c r="E1698" s="228"/>
      <c r="G1698" s="228"/>
      <c r="I1698" s="228"/>
      <c r="K1698" s="228"/>
      <c r="M1698" s="228"/>
      <c r="O1698" s="228"/>
      <c r="Q1698" s="228"/>
      <c r="S1698" s="228"/>
      <c r="U1698" s="228"/>
      <c r="W1698" s="228"/>
    </row>
    <row r="1699" spans="1:23" x14ac:dyDescent="0.35">
      <c r="A1699" s="228"/>
      <c r="C1699" s="228"/>
      <c r="E1699" s="228"/>
      <c r="G1699" s="228"/>
      <c r="I1699" s="228"/>
      <c r="K1699" s="228"/>
      <c r="M1699" s="228"/>
      <c r="O1699" s="228"/>
      <c r="Q1699" s="228"/>
      <c r="S1699" s="228"/>
      <c r="U1699" s="228"/>
      <c r="W1699" s="228"/>
    </row>
    <row r="1700" spans="1:23" x14ac:dyDescent="0.35">
      <c r="A1700" s="228"/>
      <c r="C1700" s="228"/>
      <c r="E1700" s="228"/>
      <c r="G1700" s="228"/>
      <c r="I1700" s="228"/>
      <c r="K1700" s="228"/>
      <c r="M1700" s="228"/>
      <c r="O1700" s="228"/>
      <c r="Q1700" s="228"/>
      <c r="S1700" s="228"/>
      <c r="U1700" s="228"/>
      <c r="W1700" s="228"/>
    </row>
    <row r="1701" spans="1:23" x14ac:dyDescent="0.35">
      <c r="A1701" s="228"/>
      <c r="C1701" s="228"/>
      <c r="E1701" s="228"/>
      <c r="G1701" s="228"/>
      <c r="I1701" s="228"/>
      <c r="K1701" s="228"/>
      <c r="M1701" s="228"/>
      <c r="O1701" s="228"/>
      <c r="Q1701" s="228"/>
      <c r="S1701" s="228"/>
      <c r="U1701" s="228"/>
      <c r="W1701" s="228"/>
    </row>
    <row r="1702" spans="1:23" x14ac:dyDescent="0.35">
      <c r="A1702" s="228"/>
      <c r="C1702" s="228"/>
      <c r="E1702" s="228"/>
      <c r="G1702" s="228"/>
      <c r="I1702" s="228"/>
      <c r="K1702" s="228"/>
      <c r="M1702" s="228"/>
      <c r="O1702" s="228"/>
      <c r="Q1702" s="228"/>
      <c r="S1702" s="228"/>
      <c r="U1702" s="228"/>
      <c r="W1702" s="228"/>
    </row>
    <row r="1703" spans="1:23" x14ac:dyDescent="0.35">
      <c r="A1703" s="228"/>
      <c r="C1703" s="228"/>
      <c r="E1703" s="228"/>
      <c r="G1703" s="228"/>
      <c r="I1703" s="228"/>
      <c r="K1703" s="228"/>
      <c r="M1703" s="228"/>
      <c r="O1703" s="228"/>
      <c r="Q1703" s="228"/>
      <c r="S1703" s="228"/>
      <c r="U1703" s="228"/>
      <c r="W1703" s="228"/>
    </row>
    <row r="1704" spans="1:23" x14ac:dyDescent="0.35">
      <c r="A1704" s="228"/>
      <c r="C1704" s="228"/>
      <c r="E1704" s="228"/>
      <c r="G1704" s="228"/>
      <c r="I1704" s="228"/>
      <c r="K1704" s="228"/>
      <c r="M1704" s="228"/>
      <c r="O1704" s="228"/>
      <c r="Q1704" s="228"/>
      <c r="S1704" s="228"/>
      <c r="U1704" s="228"/>
      <c r="W1704" s="228"/>
    </row>
    <row r="1705" spans="1:23" x14ac:dyDescent="0.35">
      <c r="A1705" s="228"/>
      <c r="C1705" s="228"/>
      <c r="E1705" s="228"/>
      <c r="G1705" s="228"/>
      <c r="I1705" s="228"/>
      <c r="K1705" s="228"/>
      <c r="M1705" s="228"/>
      <c r="O1705" s="228"/>
      <c r="Q1705" s="228"/>
      <c r="S1705" s="228"/>
      <c r="U1705" s="228"/>
      <c r="W1705" s="228"/>
    </row>
    <row r="1706" spans="1:23" x14ac:dyDescent="0.35">
      <c r="A1706" s="228"/>
      <c r="C1706" s="228"/>
      <c r="E1706" s="228"/>
      <c r="G1706" s="228"/>
      <c r="I1706" s="228"/>
      <c r="K1706" s="228"/>
      <c r="M1706" s="228"/>
      <c r="O1706" s="228"/>
      <c r="Q1706" s="228"/>
      <c r="S1706" s="228"/>
      <c r="U1706" s="228"/>
      <c r="W1706" s="228"/>
    </row>
    <row r="1707" spans="1:23" x14ac:dyDescent="0.35">
      <c r="A1707" s="228"/>
      <c r="C1707" s="228"/>
      <c r="E1707" s="228"/>
      <c r="G1707" s="228"/>
      <c r="I1707" s="228"/>
      <c r="K1707" s="228"/>
      <c r="M1707" s="228"/>
      <c r="O1707" s="228"/>
      <c r="Q1707" s="228"/>
      <c r="S1707" s="228"/>
      <c r="U1707" s="228"/>
      <c r="W1707" s="228"/>
    </row>
    <row r="1708" spans="1:23" x14ac:dyDescent="0.35">
      <c r="A1708" s="228"/>
      <c r="C1708" s="228"/>
      <c r="E1708" s="228"/>
      <c r="G1708" s="228"/>
      <c r="I1708" s="228"/>
      <c r="K1708" s="228"/>
      <c r="M1708" s="228"/>
      <c r="O1708" s="228"/>
      <c r="Q1708" s="228"/>
      <c r="S1708" s="228"/>
      <c r="U1708" s="228"/>
      <c r="W1708" s="228"/>
    </row>
    <row r="1709" spans="1:23" x14ac:dyDescent="0.35">
      <c r="A1709" s="228"/>
      <c r="C1709" s="228"/>
      <c r="E1709" s="228"/>
      <c r="G1709" s="228"/>
      <c r="I1709" s="228"/>
      <c r="K1709" s="228"/>
      <c r="M1709" s="228"/>
      <c r="O1709" s="228"/>
      <c r="Q1709" s="228"/>
      <c r="S1709" s="228"/>
      <c r="U1709" s="228"/>
      <c r="W1709" s="228"/>
    </row>
    <row r="1710" spans="1:23" x14ac:dyDescent="0.35">
      <c r="A1710" s="228"/>
      <c r="C1710" s="228"/>
      <c r="E1710" s="228"/>
      <c r="G1710" s="228"/>
      <c r="I1710" s="228"/>
      <c r="K1710" s="228"/>
      <c r="M1710" s="228"/>
      <c r="O1710" s="228"/>
      <c r="Q1710" s="228"/>
      <c r="S1710" s="228"/>
      <c r="U1710" s="228"/>
      <c r="W1710" s="228"/>
    </row>
    <row r="1711" spans="1:23" x14ac:dyDescent="0.35">
      <c r="A1711" s="228"/>
      <c r="C1711" s="228"/>
      <c r="E1711" s="228"/>
      <c r="G1711" s="228"/>
      <c r="I1711" s="228"/>
      <c r="K1711" s="228"/>
      <c r="M1711" s="228"/>
      <c r="O1711" s="228"/>
      <c r="Q1711" s="228"/>
      <c r="S1711" s="228"/>
      <c r="U1711" s="228"/>
      <c r="W1711" s="228"/>
    </row>
    <row r="1712" spans="1:23" x14ac:dyDescent="0.35">
      <c r="A1712" s="228"/>
      <c r="C1712" s="228"/>
      <c r="E1712" s="228"/>
      <c r="G1712" s="228"/>
      <c r="I1712" s="228"/>
      <c r="K1712" s="228"/>
      <c r="M1712" s="228"/>
      <c r="O1712" s="228"/>
      <c r="Q1712" s="228"/>
      <c r="S1712" s="228"/>
      <c r="U1712" s="228"/>
      <c r="W1712" s="228"/>
    </row>
    <row r="1713" spans="1:23" x14ac:dyDescent="0.35">
      <c r="A1713" s="228"/>
      <c r="C1713" s="228"/>
      <c r="E1713" s="228"/>
      <c r="G1713" s="228"/>
      <c r="I1713" s="228"/>
      <c r="K1713" s="228"/>
      <c r="M1713" s="228"/>
      <c r="O1713" s="228"/>
      <c r="Q1713" s="228"/>
      <c r="S1713" s="228"/>
      <c r="U1713" s="228"/>
      <c r="W1713" s="228"/>
    </row>
    <row r="1714" spans="1:23" x14ac:dyDescent="0.35">
      <c r="A1714" s="228"/>
      <c r="C1714" s="228"/>
      <c r="E1714" s="228"/>
      <c r="G1714" s="228"/>
      <c r="I1714" s="228"/>
      <c r="K1714" s="228"/>
      <c r="M1714" s="228"/>
      <c r="O1714" s="228"/>
      <c r="Q1714" s="228"/>
      <c r="S1714" s="228"/>
      <c r="U1714" s="228"/>
      <c r="W1714" s="228"/>
    </row>
    <row r="1715" spans="1:23" x14ac:dyDescent="0.35">
      <c r="A1715" s="228"/>
      <c r="C1715" s="228"/>
      <c r="E1715" s="228"/>
      <c r="G1715" s="228"/>
      <c r="I1715" s="228"/>
      <c r="K1715" s="228"/>
      <c r="M1715" s="228"/>
      <c r="O1715" s="228"/>
      <c r="Q1715" s="228"/>
      <c r="S1715" s="228"/>
      <c r="U1715" s="228"/>
      <c r="W1715" s="228"/>
    </row>
    <row r="1716" spans="1:23" x14ac:dyDescent="0.35">
      <c r="A1716" s="228"/>
      <c r="C1716" s="228"/>
      <c r="E1716" s="228"/>
      <c r="G1716" s="228"/>
      <c r="I1716" s="228"/>
      <c r="K1716" s="228"/>
      <c r="M1716" s="228"/>
      <c r="O1716" s="228"/>
      <c r="Q1716" s="228"/>
      <c r="S1716" s="228"/>
      <c r="U1716" s="228"/>
      <c r="W1716" s="228"/>
    </row>
    <row r="1717" spans="1:23" x14ac:dyDescent="0.35">
      <c r="A1717" s="228"/>
      <c r="C1717" s="228"/>
      <c r="E1717" s="228"/>
      <c r="G1717" s="228"/>
      <c r="I1717" s="228"/>
      <c r="K1717" s="228"/>
      <c r="M1717" s="228"/>
      <c r="O1717" s="228"/>
      <c r="Q1717" s="228"/>
      <c r="S1717" s="228"/>
      <c r="U1717" s="228"/>
      <c r="W1717" s="228"/>
    </row>
    <row r="1718" spans="1:23" x14ac:dyDescent="0.35">
      <c r="A1718" s="228"/>
      <c r="C1718" s="228"/>
      <c r="E1718" s="228"/>
      <c r="G1718" s="228"/>
      <c r="I1718" s="228"/>
      <c r="K1718" s="228"/>
      <c r="M1718" s="228"/>
      <c r="O1718" s="228"/>
      <c r="Q1718" s="228"/>
      <c r="S1718" s="228"/>
      <c r="U1718" s="228"/>
      <c r="W1718" s="228"/>
    </row>
    <row r="1719" spans="1:23" x14ac:dyDescent="0.35">
      <c r="A1719" s="228"/>
      <c r="C1719" s="228"/>
      <c r="E1719" s="228"/>
      <c r="G1719" s="228"/>
      <c r="I1719" s="228"/>
      <c r="K1719" s="228"/>
      <c r="M1719" s="228"/>
      <c r="O1719" s="228"/>
      <c r="Q1719" s="228"/>
      <c r="S1719" s="228"/>
      <c r="U1719" s="228"/>
      <c r="W1719" s="228"/>
    </row>
    <row r="1720" spans="1:23" x14ac:dyDescent="0.35">
      <c r="A1720" s="228"/>
      <c r="C1720" s="228"/>
      <c r="E1720" s="228"/>
      <c r="G1720" s="228"/>
      <c r="I1720" s="228"/>
      <c r="K1720" s="228"/>
      <c r="M1720" s="228"/>
      <c r="O1720" s="228"/>
      <c r="Q1720" s="228"/>
      <c r="S1720" s="228"/>
      <c r="U1720" s="228"/>
      <c r="W1720" s="228"/>
    </row>
    <row r="1721" spans="1:23" x14ac:dyDescent="0.35">
      <c r="A1721" s="228"/>
      <c r="C1721" s="228"/>
      <c r="E1721" s="228"/>
      <c r="G1721" s="228"/>
      <c r="I1721" s="228"/>
      <c r="K1721" s="228"/>
      <c r="M1721" s="228"/>
      <c r="O1721" s="228"/>
      <c r="Q1721" s="228"/>
      <c r="S1721" s="228"/>
      <c r="U1721" s="228"/>
      <c r="W1721" s="228"/>
    </row>
    <row r="1722" spans="1:23" x14ac:dyDescent="0.35">
      <c r="A1722" s="228"/>
      <c r="C1722" s="228"/>
      <c r="E1722" s="228"/>
      <c r="G1722" s="228"/>
      <c r="I1722" s="228"/>
      <c r="K1722" s="228"/>
      <c r="M1722" s="228"/>
      <c r="O1722" s="228"/>
      <c r="Q1722" s="228"/>
      <c r="S1722" s="228"/>
      <c r="U1722" s="228"/>
      <c r="W1722" s="228"/>
    </row>
    <row r="1723" spans="1:23" x14ac:dyDescent="0.35">
      <c r="A1723" s="228"/>
      <c r="C1723" s="228"/>
      <c r="E1723" s="228"/>
      <c r="G1723" s="228"/>
      <c r="I1723" s="228"/>
      <c r="K1723" s="228"/>
      <c r="M1723" s="228"/>
      <c r="O1723" s="228"/>
      <c r="Q1723" s="228"/>
      <c r="S1723" s="228"/>
      <c r="U1723" s="228"/>
      <c r="W1723" s="228"/>
    </row>
    <row r="1724" spans="1:23" x14ac:dyDescent="0.35">
      <c r="A1724" s="228"/>
      <c r="C1724" s="228"/>
      <c r="E1724" s="228"/>
      <c r="G1724" s="228"/>
      <c r="I1724" s="228"/>
      <c r="K1724" s="228"/>
      <c r="M1724" s="228"/>
      <c r="O1724" s="228"/>
      <c r="Q1724" s="228"/>
      <c r="S1724" s="228"/>
      <c r="U1724" s="228"/>
      <c r="W1724" s="228"/>
    </row>
    <row r="1725" spans="1:23" x14ac:dyDescent="0.35">
      <c r="A1725" s="228"/>
      <c r="C1725" s="228"/>
      <c r="E1725" s="228"/>
      <c r="G1725" s="228"/>
      <c r="I1725" s="228"/>
      <c r="K1725" s="228"/>
      <c r="M1725" s="228"/>
      <c r="O1725" s="228"/>
      <c r="Q1725" s="228"/>
      <c r="S1725" s="228"/>
      <c r="U1725" s="228"/>
      <c r="W1725" s="228"/>
    </row>
    <row r="1726" spans="1:23" x14ac:dyDescent="0.35">
      <c r="A1726" s="228"/>
      <c r="C1726" s="228"/>
      <c r="E1726" s="228"/>
      <c r="G1726" s="228"/>
      <c r="I1726" s="228"/>
      <c r="K1726" s="228"/>
      <c r="M1726" s="228"/>
      <c r="O1726" s="228"/>
      <c r="Q1726" s="228"/>
      <c r="S1726" s="228"/>
      <c r="U1726" s="228"/>
      <c r="W1726" s="228"/>
    </row>
    <row r="1727" spans="1:23" x14ac:dyDescent="0.35">
      <c r="A1727" s="228"/>
      <c r="C1727" s="228"/>
      <c r="E1727" s="228"/>
      <c r="G1727" s="228"/>
      <c r="I1727" s="228"/>
      <c r="K1727" s="228"/>
      <c r="M1727" s="228"/>
      <c r="O1727" s="228"/>
      <c r="Q1727" s="228"/>
      <c r="S1727" s="228"/>
      <c r="U1727" s="228"/>
      <c r="W1727" s="228"/>
    </row>
    <row r="1728" spans="1:23" x14ac:dyDescent="0.35">
      <c r="A1728" s="228"/>
      <c r="C1728" s="228"/>
      <c r="E1728" s="228"/>
      <c r="G1728" s="228"/>
      <c r="I1728" s="228"/>
      <c r="K1728" s="228"/>
      <c r="M1728" s="228"/>
      <c r="O1728" s="228"/>
      <c r="Q1728" s="228"/>
      <c r="S1728" s="228"/>
      <c r="U1728" s="228"/>
      <c r="W1728" s="228"/>
    </row>
    <row r="1729" spans="1:23" x14ac:dyDescent="0.35">
      <c r="A1729" s="228"/>
      <c r="C1729" s="228"/>
      <c r="E1729" s="228"/>
      <c r="G1729" s="228"/>
      <c r="I1729" s="228"/>
      <c r="K1729" s="228"/>
      <c r="M1729" s="228"/>
      <c r="O1729" s="228"/>
      <c r="Q1729" s="228"/>
      <c r="S1729" s="228"/>
      <c r="U1729" s="228"/>
      <c r="W1729" s="228"/>
    </row>
    <row r="1730" spans="1:23" x14ac:dyDescent="0.35">
      <c r="A1730" s="228"/>
      <c r="C1730" s="228"/>
      <c r="E1730" s="228"/>
      <c r="G1730" s="228"/>
      <c r="I1730" s="228"/>
      <c r="K1730" s="228"/>
      <c r="M1730" s="228"/>
      <c r="O1730" s="228"/>
      <c r="Q1730" s="228"/>
      <c r="S1730" s="228"/>
      <c r="U1730" s="228"/>
      <c r="W1730" s="228"/>
    </row>
    <row r="1731" spans="1:23" x14ac:dyDescent="0.35">
      <c r="A1731" s="228"/>
      <c r="C1731" s="228"/>
      <c r="E1731" s="228"/>
      <c r="G1731" s="228"/>
      <c r="I1731" s="228"/>
      <c r="K1731" s="228"/>
      <c r="M1731" s="228"/>
      <c r="O1731" s="228"/>
      <c r="Q1731" s="228"/>
      <c r="S1731" s="228"/>
      <c r="U1731" s="228"/>
      <c r="W1731" s="228"/>
    </row>
    <row r="1732" spans="1:23" x14ac:dyDescent="0.35">
      <c r="A1732" s="228"/>
      <c r="C1732" s="228"/>
      <c r="E1732" s="228"/>
      <c r="G1732" s="228"/>
      <c r="I1732" s="228"/>
      <c r="K1732" s="228"/>
      <c r="M1732" s="228"/>
      <c r="O1732" s="228"/>
      <c r="Q1732" s="228"/>
      <c r="S1732" s="228"/>
      <c r="U1732" s="228"/>
      <c r="W1732" s="228"/>
    </row>
    <row r="1733" spans="1:23" x14ac:dyDescent="0.35">
      <c r="A1733" s="228"/>
      <c r="C1733" s="228"/>
      <c r="E1733" s="228"/>
      <c r="G1733" s="228"/>
      <c r="I1733" s="228"/>
      <c r="K1733" s="228"/>
      <c r="M1733" s="228"/>
      <c r="O1733" s="228"/>
      <c r="Q1733" s="228"/>
      <c r="S1733" s="228"/>
      <c r="U1733" s="228"/>
      <c r="W1733" s="228"/>
    </row>
    <row r="1734" spans="1:23" x14ac:dyDescent="0.35">
      <c r="A1734" s="228"/>
      <c r="C1734" s="228"/>
      <c r="E1734" s="228"/>
      <c r="G1734" s="228"/>
      <c r="I1734" s="228"/>
      <c r="K1734" s="228"/>
      <c r="M1734" s="228"/>
      <c r="O1734" s="228"/>
      <c r="Q1734" s="228"/>
      <c r="S1734" s="228"/>
      <c r="U1734" s="228"/>
      <c r="W1734" s="228"/>
    </row>
    <row r="1735" spans="1:23" x14ac:dyDescent="0.35">
      <c r="A1735" s="228"/>
      <c r="C1735" s="228"/>
      <c r="E1735" s="228"/>
      <c r="G1735" s="228"/>
      <c r="I1735" s="228"/>
      <c r="K1735" s="228"/>
      <c r="M1735" s="228"/>
      <c r="O1735" s="228"/>
      <c r="Q1735" s="228"/>
      <c r="S1735" s="228"/>
      <c r="U1735" s="228"/>
      <c r="W1735" s="228"/>
    </row>
    <row r="1736" spans="1:23" x14ac:dyDescent="0.35">
      <c r="A1736" s="228"/>
      <c r="C1736" s="228"/>
      <c r="E1736" s="228"/>
      <c r="G1736" s="228"/>
      <c r="I1736" s="228"/>
      <c r="K1736" s="228"/>
      <c r="M1736" s="228"/>
      <c r="O1736" s="228"/>
      <c r="Q1736" s="228"/>
      <c r="S1736" s="228"/>
      <c r="U1736" s="228"/>
      <c r="W1736" s="228"/>
    </row>
    <row r="1737" spans="1:23" x14ac:dyDescent="0.35">
      <c r="A1737" s="228"/>
      <c r="C1737" s="228"/>
      <c r="E1737" s="228"/>
      <c r="G1737" s="228"/>
      <c r="I1737" s="228"/>
      <c r="K1737" s="228"/>
      <c r="M1737" s="228"/>
      <c r="O1737" s="228"/>
      <c r="Q1737" s="228"/>
      <c r="S1737" s="228"/>
      <c r="U1737" s="228"/>
      <c r="W1737" s="228"/>
    </row>
    <row r="1738" spans="1:23" x14ac:dyDescent="0.35">
      <c r="A1738" s="228"/>
      <c r="C1738" s="228"/>
      <c r="E1738" s="228"/>
      <c r="G1738" s="228"/>
      <c r="I1738" s="228"/>
      <c r="K1738" s="228"/>
      <c r="M1738" s="228"/>
      <c r="O1738" s="228"/>
      <c r="Q1738" s="228"/>
      <c r="S1738" s="228"/>
      <c r="U1738" s="228"/>
      <c r="W1738" s="228"/>
    </row>
    <row r="1739" spans="1:23" x14ac:dyDescent="0.35">
      <c r="A1739" s="228"/>
      <c r="C1739" s="228"/>
      <c r="E1739" s="228"/>
      <c r="G1739" s="228"/>
      <c r="I1739" s="228"/>
      <c r="K1739" s="228"/>
      <c r="M1739" s="228"/>
      <c r="O1739" s="228"/>
      <c r="Q1739" s="228"/>
      <c r="S1739" s="228"/>
      <c r="U1739" s="228"/>
      <c r="W1739" s="228"/>
    </row>
    <row r="1740" spans="1:23" x14ac:dyDescent="0.35">
      <c r="A1740" s="228"/>
      <c r="C1740" s="228"/>
      <c r="E1740" s="228"/>
      <c r="G1740" s="228"/>
      <c r="I1740" s="228"/>
      <c r="K1740" s="228"/>
      <c r="M1740" s="228"/>
      <c r="O1740" s="228"/>
      <c r="Q1740" s="228"/>
      <c r="S1740" s="228"/>
      <c r="U1740" s="228"/>
      <c r="W1740" s="228"/>
    </row>
    <row r="1741" spans="1:23" x14ac:dyDescent="0.35">
      <c r="A1741" s="228"/>
      <c r="C1741" s="228"/>
      <c r="E1741" s="228"/>
      <c r="G1741" s="228"/>
      <c r="I1741" s="228"/>
      <c r="K1741" s="228"/>
      <c r="M1741" s="228"/>
      <c r="O1741" s="228"/>
      <c r="Q1741" s="228"/>
      <c r="S1741" s="228"/>
      <c r="U1741" s="228"/>
      <c r="W1741" s="228"/>
    </row>
    <row r="1742" spans="1:23" x14ac:dyDescent="0.35">
      <c r="A1742" s="228"/>
      <c r="C1742" s="228"/>
      <c r="E1742" s="228"/>
      <c r="G1742" s="228"/>
      <c r="I1742" s="228"/>
      <c r="K1742" s="228"/>
      <c r="M1742" s="228"/>
      <c r="O1742" s="228"/>
      <c r="Q1742" s="228"/>
      <c r="S1742" s="228"/>
      <c r="U1742" s="228"/>
      <c r="W1742" s="228"/>
    </row>
    <row r="1743" spans="1:23" x14ac:dyDescent="0.35">
      <c r="A1743" s="228"/>
      <c r="C1743" s="228"/>
      <c r="E1743" s="228"/>
      <c r="G1743" s="228"/>
      <c r="I1743" s="228"/>
      <c r="K1743" s="228"/>
      <c r="M1743" s="228"/>
      <c r="O1743" s="228"/>
      <c r="Q1743" s="228"/>
      <c r="S1743" s="228"/>
      <c r="U1743" s="228"/>
      <c r="W1743" s="228"/>
    </row>
    <row r="1744" spans="1:23" x14ac:dyDescent="0.35">
      <c r="A1744" s="228"/>
      <c r="C1744" s="228"/>
      <c r="E1744" s="228"/>
      <c r="G1744" s="228"/>
      <c r="I1744" s="228"/>
      <c r="K1744" s="228"/>
      <c r="M1744" s="228"/>
      <c r="O1744" s="228"/>
      <c r="Q1744" s="228"/>
      <c r="S1744" s="228"/>
      <c r="U1744" s="228"/>
      <c r="W1744" s="228"/>
    </row>
    <row r="1745" spans="1:23" x14ac:dyDescent="0.35">
      <c r="A1745" s="228"/>
      <c r="C1745" s="228"/>
      <c r="E1745" s="228"/>
      <c r="G1745" s="228"/>
      <c r="I1745" s="228"/>
      <c r="K1745" s="228"/>
      <c r="M1745" s="228"/>
      <c r="O1745" s="228"/>
      <c r="Q1745" s="228"/>
      <c r="S1745" s="228"/>
      <c r="U1745" s="228"/>
      <c r="W1745" s="228"/>
    </row>
    <row r="1746" spans="1:23" x14ac:dyDescent="0.35">
      <c r="A1746" s="228"/>
      <c r="C1746" s="228"/>
      <c r="E1746" s="228"/>
      <c r="G1746" s="228"/>
      <c r="I1746" s="228"/>
      <c r="K1746" s="228"/>
      <c r="M1746" s="228"/>
      <c r="O1746" s="228"/>
      <c r="Q1746" s="228"/>
      <c r="S1746" s="228"/>
      <c r="U1746" s="228"/>
      <c r="W1746" s="228"/>
    </row>
    <row r="1747" spans="1:23" x14ac:dyDescent="0.35">
      <c r="A1747" s="228"/>
      <c r="C1747" s="228"/>
      <c r="E1747" s="228"/>
      <c r="G1747" s="228"/>
      <c r="I1747" s="228"/>
      <c r="K1747" s="228"/>
      <c r="M1747" s="228"/>
      <c r="O1747" s="228"/>
      <c r="Q1747" s="228"/>
      <c r="S1747" s="228"/>
      <c r="U1747" s="228"/>
      <c r="W1747" s="228"/>
    </row>
    <row r="1748" spans="1:23" x14ac:dyDescent="0.35">
      <c r="A1748" s="228"/>
      <c r="C1748" s="228"/>
      <c r="E1748" s="228"/>
      <c r="G1748" s="228"/>
      <c r="I1748" s="228"/>
      <c r="K1748" s="228"/>
      <c r="M1748" s="228"/>
      <c r="O1748" s="228"/>
      <c r="Q1748" s="228"/>
      <c r="S1748" s="228"/>
      <c r="U1748" s="228"/>
      <c r="W1748" s="228"/>
    </row>
    <row r="1749" spans="1:23" x14ac:dyDescent="0.35">
      <c r="A1749" s="228"/>
      <c r="C1749" s="228"/>
      <c r="E1749" s="228"/>
      <c r="G1749" s="228"/>
      <c r="I1749" s="228"/>
      <c r="K1749" s="228"/>
      <c r="M1749" s="228"/>
      <c r="O1749" s="228"/>
      <c r="Q1749" s="228"/>
      <c r="S1749" s="228"/>
      <c r="U1749" s="228"/>
      <c r="W1749" s="228"/>
    </row>
    <row r="1750" spans="1:23" x14ac:dyDescent="0.35">
      <c r="A1750" s="228"/>
      <c r="C1750" s="228"/>
      <c r="E1750" s="228"/>
      <c r="G1750" s="228"/>
      <c r="I1750" s="228"/>
      <c r="K1750" s="228"/>
      <c r="M1750" s="228"/>
      <c r="O1750" s="228"/>
      <c r="Q1750" s="228"/>
      <c r="S1750" s="228"/>
      <c r="U1750" s="228"/>
      <c r="W1750" s="228"/>
    </row>
    <row r="1751" spans="1:23" x14ac:dyDescent="0.35">
      <c r="A1751" s="228"/>
      <c r="C1751" s="228"/>
      <c r="E1751" s="228"/>
      <c r="G1751" s="228"/>
      <c r="I1751" s="228"/>
      <c r="K1751" s="228"/>
      <c r="M1751" s="228"/>
      <c r="O1751" s="228"/>
      <c r="Q1751" s="228"/>
      <c r="S1751" s="228"/>
      <c r="U1751" s="228"/>
      <c r="W1751" s="228"/>
    </row>
    <row r="1752" spans="1:23" x14ac:dyDescent="0.35">
      <c r="A1752" s="228"/>
      <c r="C1752" s="228"/>
      <c r="E1752" s="228"/>
      <c r="G1752" s="228"/>
      <c r="I1752" s="228"/>
      <c r="K1752" s="228"/>
      <c r="M1752" s="228"/>
      <c r="O1752" s="228"/>
      <c r="Q1752" s="228"/>
      <c r="S1752" s="228"/>
      <c r="U1752" s="228"/>
      <c r="W1752" s="228"/>
    </row>
    <row r="1753" spans="1:23" x14ac:dyDescent="0.35">
      <c r="A1753" s="228"/>
      <c r="C1753" s="228"/>
      <c r="E1753" s="228"/>
      <c r="G1753" s="228"/>
      <c r="I1753" s="228"/>
      <c r="K1753" s="228"/>
      <c r="M1753" s="228"/>
      <c r="O1753" s="228"/>
      <c r="Q1753" s="228"/>
      <c r="S1753" s="228"/>
      <c r="U1753" s="228"/>
      <c r="W1753" s="228"/>
    </row>
    <row r="1754" spans="1:23" x14ac:dyDescent="0.35">
      <c r="A1754" s="228"/>
      <c r="C1754" s="228"/>
      <c r="E1754" s="228"/>
      <c r="G1754" s="228"/>
      <c r="I1754" s="228"/>
      <c r="K1754" s="228"/>
      <c r="M1754" s="228"/>
      <c r="O1754" s="228"/>
      <c r="Q1754" s="228"/>
      <c r="S1754" s="228"/>
      <c r="U1754" s="228"/>
      <c r="W1754" s="228"/>
    </row>
    <row r="1755" spans="1:23" x14ac:dyDescent="0.35">
      <c r="A1755" s="228"/>
      <c r="C1755" s="228"/>
      <c r="E1755" s="228"/>
      <c r="G1755" s="228"/>
      <c r="I1755" s="228"/>
      <c r="K1755" s="228"/>
      <c r="M1755" s="228"/>
      <c r="O1755" s="228"/>
      <c r="Q1755" s="228"/>
      <c r="S1755" s="228"/>
      <c r="U1755" s="228"/>
      <c r="W1755" s="228"/>
    </row>
    <row r="1756" spans="1:23" x14ac:dyDescent="0.35">
      <c r="A1756" s="228"/>
      <c r="C1756" s="228"/>
      <c r="E1756" s="228"/>
      <c r="G1756" s="228"/>
      <c r="I1756" s="228"/>
      <c r="K1756" s="228"/>
      <c r="M1756" s="228"/>
      <c r="O1756" s="228"/>
      <c r="Q1756" s="228"/>
      <c r="S1756" s="228"/>
      <c r="U1756" s="228"/>
      <c r="W1756" s="228"/>
    </row>
    <row r="1757" spans="1:23" x14ac:dyDescent="0.35">
      <c r="A1757" s="228"/>
      <c r="C1757" s="228"/>
      <c r="E1757" s="228"/>
      <c r="G1757" s="228"/>
      <c r="I1757" s="228"/>
      <c r="K1757" s="228"/>
      <c r="M1757" s="228"/>
      <c r="O1757" s="228"/>
      <c r="Q1757" s="228"/>
      <c r="S1757" s="228"/>
      <c r="U1757" s="228"/>
      <c r="W1757" s="228"/>
    </row>
    <row r="1758" spans="1:23" x14ac:dyDescent="0.35">
      <c r="A1758" s="228"/>
      <c r="C1758" s="228"/>
      <c r="E1758" s="228"/>
      <c r="G1758" s="228"/>
      <c r="I1758" s="228"/>
      <c r="K1758" s="228"/>
      <c r="M1758" s="228"/>
      <c r="O1758" s="228"/>
      <c r="Q1758" s="228"/>
      <c r="S1758" s="228"/>
      <c r="U1758" s="228"/>
      <c r="W1758" s="228"/>
    </row>
    <row r="1759" spans="1:23" x14ac:dyDescent="0.35">
      <c r="A1759" s="228"/>
      <c r="C1759" s="228"/>
      <c r="E1759" s="228"/>
      <c r="G1759" s="228"/>
      <c r="I1759" s="228"/>
      <c r="K1759" s="228"/>
      <c r="M1759" s="228"/>
      <c r="O1759" s="228"/>
      <c r="Q1759" s="228"/>
      <c r="S1759" s="228"/>
      <c r="U1759" s="228"/>
      <c r="W1759" s="228"/>
    </row>
    <row r="1760" spans="1:23" x14ac:dyDescent="0.35">
      <c r="A1760" s="228"/>
      <c r="C1760" s="228"/>
      <c r="E1760" s="228"/>
      <c r="G1760" s="228"/>
      <c r="I1760" s="228"/>
      <c r="K1760" s="228"/>
      <c r="M1760" s="228"/>
      <c r="O1760" s="228"/>
      <c r="Q1760" s="228"/>
      <c r="S1760" s="228"/>
      <c r="U1760" s="228"/>
      <c r="W1760" s="228"/>
    </row>
    <row r="1761" spans="1:23" x14ac:dyDescent="0.35">
      <c r="A1761" s="228"/>
      <c r="C1761" s="228"/>
      <c r="E1761" s="228"/>
      <c r="G1761" s="228"/>
      <c r="I1761" s="228"/>
      <c r="K1761" s="228"/>
      <c r="M1761" s="228"/>
      <c r="O1761" s="228"/>
      <c r="Q1761" s="228"/>
      <c r="S1761" s="228"/>
      <c r="U1761" s="228"/>
      <c r="W1761" s="228"/>
    </row>
    <row r="1762" spans="1:23" x14ac:dyDescent="0.35">
      <c r="A1762" s="228"/>
      <c r="C1762" s="228"/>
      <c r="E1762" s="228"/>
      <c r="G1762" s="228"/>
      <c r="I1762" s="228"/>
      <c r="K1762" s="228"/>
      <c r="M1762" s="228"/>
      <c r="O1762" s="228"/>
      <c r="Q1762" s="228"/>
      <c r="S1762" s="228"/>
      <c r="U1762" s="228"/>
      <c r="W1762" s="228"/>
    </row>
    <row r="1763" spans="1:23" x14ac:dyDescent="0.35">
      <c r="A1763" s="228"/>
      <c r="C1763" s="228"/>
      <c r="E1763" s="228"/>
      <c r="G1763" s="228"/>
      <c r="I1763" s="228"/>
      <c r="K1763" s="228"/>
      <c r="M1763" s="228"/>
      <c r="O1763" s="228"/>
      <c r="Q1763" s="228"/>
      <c r="S1763" s="228"/>
      <c r="U1763" s="228"/>
      <c r="W1763" s="228"/>
    </row>
    <row r="1764" spans="1:23" x14ac:dyDescent="0.35">
      <c r="A1764" s="228"/>
      <c r="C1764" s="228"/>
      <c r="E1764" s="228"/>
      <c r="G1764" s="228"/>
      <c r="I1764" s="228"/>
      <c r="K1764" s="228"/>
      <c r="M1764" s="228"/>
      <c r="O1764" s="228"/>
      <c r="Q1764" s="228"/>
      <c r="S1764" s="228"/>
      <c r="U1764" s="228"/>
      <c r="W1764" s="228"/>
    </row>
    <row r="1765" spans="1:23" x14ac:dyDescent="0.35">
      <c r="A1765" s="228"/>
      <c r="C1765" s="228"/>
      <c r="E1765" s="228"/>
      <c r="G1765" s="228"/>
      <c r="I1765" s="228"/>
      <c r="K1765" s="228"/>
      <c r="M1765" s="228"/>
      <c r="O1765" s="228"/>
      <c r="Q1765" s="228"/>
      <c r="S1765" s="228"/>
      <c r="U1765" s="228"/>
      <c r="W1765" s="228"/>
    </row>
    <row r="1766" spans="1:23" x14ac:dyDescent="0.35">
      <c r="A1766" s="228"/>
      <c r="C1766" s="228"/>
      <c r="E1766" s="228"/>
      <c r="G1766" s="228"/>
      <c r="I1766" s="228"/>
      <c r="K1766" s="228"/>
      <c r="M1766" s="228"/>
      <c r="O1766" s="228"/>
      <c r="Q1766" s="228"/>
      <c r="S1766" s="228"/>
      <c r="U1766" s="228"/>
      <c r="W1766" s="228"/>
    </row>
    <row r="1767" spans="1:23" x14ac:dyDescent="0.35">
      <c r="A1767" s="228"/>
      <c r="C1767" s="228"/>
      <c r="E1767" s="228"/>
      <c r="G1767" s="228"/>
      <c r="I1767" s="228"/>
      <c r="K1767" s="228"/>
      <c r="M1767" s="228"/>
      <c r="O1767" s="228"/>
      <c r="Q1767" s="228"/>
      <c r="S1767" s="228"/>
      <c r="U1767" s="228"/>
      <c r="W1767" s="228"/>
    </row>
    <row r="1768" spans="1:23" x14ac:dyDescent="0.35">
      <c r="A1768" s="228"/>
      <c r="C1768" s="228"/>
      <c r="E1768" s="228"/>
      <c r="G1768" s="228"/>
      <c r="I1768" s="228"/>
      <c r="K1768" s="228"/>
      <c r="M1768" s="228"/>
      <c r="O1768" s="228"/>
      <c r="Q1768" s="228"/>
      <c r="S1768" s="228"/>
      <c r="U1768" s="228"/>
      <c r="W1768" s="228"/>
    </row>
    <row r="1769" spans="1:23" x14ac:dyDescent="0.35">
      <c r="A1769" s="228"/>
      <c r="C1769" s="228"/>
      <c r="E1769" s="228"/>
      <c r="G1769" s="228"/>
      <c r="I1769" s="228"/>
      <c r="K1769" s="228"/>
      <c r="M1769" s="228"/>
      <c r="O1769" s="228"/>
      <c r="Q1769" s="228"/>
      <c r="S1769" s="228"/>
      <c r="U1769" s="228"/>
      <c r="W1769" s="228"/>
    </row>
    <row r="1770" spans="1:23" x14ac:dyDescent="0.35">
      <c r="A1770" s="228"/>
      <c r="C1770" s="228"/>
      <c r="E1770" s="228"/>
      <c r="G1770" s="228"/>
      <c r="I1770" s="228"/>
      <c r="K1770" s="228"/>
      <c r="M1770" s="228"/>
      <c r="O1770" s="228"/>
      <c r="Q1770" s="228"/>
      <c r="S1770" s="228"/>
      <c r="U1770" s="228"/>
      <c r="W1770" s="228"/>
    </row>
    <row r="1771" spans="1:23" x14ac:dyDescent="0.35">
      <c r="A1771" s="228"/>
      <c r="C1771" s="228"/>
      <c r="E1771" s="228"/>
      <c r="G1771" s="228"/>
      <c r="I1771" s="228"/>
      <c r="K1771" s="228"/>
      <c r="M1771" s="228"/>
      <c r="O1771" s="228"/>
      <c r="Q1771" s="228"/>
      <c r="S1771" s="228"/>
      <c r="U1771" s="228"/>
      <c r="W1771" s="228"/>
    </row>
    <row r="1772" spans="1:23" x14ac:dyDescent="0.35">
      <c r="A1772" s="228"/>
      <c r="C1772" s="228"/>
      <c r="E1772" s="228"/>
      <c r="G1772" s="228"/>
      <c r="I1772" s="228"/>
      <c r="K1772" s="228"/>
      <c r="M1772" s="228"/>
      <c r="O1772" s="228"/>
      <c r="Q1772" s="228"/>
      <c r="S1772" s="228"/>
      <c r="U1772" s="228"/>
      <c r="W1772" s="228"/>
    </row>
    <row r="1773" spans="1:23" x14ac:dyDescent="0.35">
      <c r="A1773" s="228"/>
      <c r="C1773" s="228"/>
      <c r="E1773" s="228"/>
      <c r="G1773" s="228"/>
      <c r="I1773" s="228"/>
      <c r="K1773" s="228"/>
      <c r="M1773" s="228"/>
      <c r="O1773" s="228"/>
      <c r="Q1773" s="228"/>
      <c r="S1773" s="228"/>
      <c r="U1773" s="228"/>
      <c r="W1773" s="228"/>
    </row>
    <row r="1774" spans="1:23" x14ac:dyDescent="0.35">
      <c r="A1774" s="228"/>
      <c r="C1774" s="228"/>
      <c r="E1774" s="228"/>
      <c r="G1774" s="228"/>
      <c r="I1774" s="228"/>
      <c r="K1774" s="228"/>
      <c r="M1774" s="228"/>
      <c r="O1774" s="228"/>
      <c r="Q1774" s="228"/>
      <c r="S1774" s="228"/>
      <c r="U1774" s="228"/>
      <c r="W1774" s="228"/>
    </row>
    <row r="1775" spans="1:23" x14ac:dyDescent="0.35">
      <c r="A1775" s="228"/>
      <c r="C1775" s="228"/>
      <c r="E1775" s="228"/>
      <c r="G1775" s="228"/>
      <c r="I1775" s="228"/>
      <c r="K1775" s="228"/>
      <c r="M1775" s="228"/>
      <c r="O1775" s="228"/>
      <c r="Q1775" s="228"/>
      <c r="S1775" s="228"/>
      <c r="U1775" s="228"/>
      <c r="W1775" s="228"/>
    </row>
    <row r="1776" spans="1:23" x14ac:dyDescent="0.35">
      <c r="A1776" s="228"/>
      <c r="C1776" s="228"/>
      <c r="E1776" s="228"/>
      <c r="G1776" s="228"/>
      <c r="I1776" s="228"/>
      <c r="K1776" s="228"/>
      <c r="M1776" s="228"/>
      <c r="O1776" s="228"/>
      <c r="Q1776" s="228"/>
      <c r="S1776" s="228"/>
      <c r="U1776" s="228"/>
      <c r="W1776" s="228"/>
    </row>
    <row r="1777" spans="1:23" x14ac:dyDescent="0.35">
      <c r="A1777" s="228"/>
      <c r="C1777" s="228"/>
      <c r="E1777" s="228"/>
      <c r="G1777" s="228"/>
      <c r="I1777" s="228"/>
      <c r="K1777" s="228"/>
      <c r="M1777" s="228"/>
      <c r="O1777" s="228"/>
      <c r="Q1777" s="228"/>
      <c r="S1777" s="228"/>
      <c r="U1777" s="228"/>
      <c r="W1777" s="228"/>
    </row>
    <row r="1778" spans="1:23" x14ac:dyDescent="0.35">
      <c r="A1778" s="228"/>
      <c r="C1778" s="228"/>
      <c r="E1778" s="228"/>
      <c r="G1778" s="228"/>
      <c r="I1778" s="228"/>
      <c r="K1778" s="228"/>
      <c r="M1778" s="228"/>
      <c r="O1778" s="228"/>
      <c r="Q1778" s="228"/>
      <c r="S1778" s="228"/>
      <c r="U1778" s="228"/>
      <c r="W1778" s="228"/>
    </row>
    <row r="1779" spans="1:23" x14ac:dyDescent="0.35">
      <c r="A1779" s="228"/>
      <c r="C1779" s="228"/>
      <c r="E1779" s="228"/>
      <c r="G1779" s="228"/>
      <c r="I1779" s="228"/>
      <c r="K1779" s="228"/>
      <c r="M1779" s="228"/>
      <c r="O1779" s="228"/>
      <c r="Q1779" s="228"/>
      <c r="S1779" s="228"/>
      <c r="U1779" s="228"/>
      <c r="W1779" s="228"/>
    </row>
    <row r="1780" spans="1:23" x14ac:dyDescent="0.35">
      <c r="A1780" s="228"/>
      <c r="C1780" s="228"/>
      <c r="E1780" s="228"/>
      <c r="G1780" s="228"/>
      <c r="I1780" s="228"/>
      <c r="K1780" s="228"/>
      <c r="M1780" s="228"/>
      <c r="O1780" s="228"/>
      <c r="Q1780" s="228"/>
      <c r="S1780" s="228"/>
      <c r="U1780" s="228"/>
      <c r="W1780" s="228"/>
    </row>
    <row r="1781" spans="1:23" x14ac:dyDescent="0.35">
      <c r="A1781" s="228"/>
      <c r="C1781" s="228"/>
      <c r="E1781" s="228"/>
      <c r="G1781" s="228"/>
      <c r="I1781" s="228"/>
      <c r="K1781" s="228"/>
      <c r="M1781" s="228"/>
      <c r="O1781" s="228"/>
      <c r="Q1781" s="228"/>
      <c r="S1781" s="228"/>
      <c r="U1781" s="228"/>
      <c r="W1781" s="228"/>
    </row>
    <row r="1782" spans="1:23" x14ac:dyDescent="0.35">
      <c r="A1782" s="228"/>
      <c r="C1782" s="228"/>
      <c r="E1782" s="228"/>
      <c r="G1782" s="228"/>
      <c r="I1782" s="228"/>
      <c r="K1782" s="228"/>
      <c r="M1782" s="228"/>
      <c r="O1782" s="228"/>
      <c r="Q1782" s="228"/>
      <c r="S1782" s="228"/>
      <c r="U1782" s="228"/>
      <c r="W1782" s="228"/>
    </row>
    <row r="1783" spans="1:23" x14ac:dyDescent="0.35">
      <c r="A1783" s="228"/>
      <c r="C1783" s="228"/>
      <c r="E1783" s="228"/>
      <c r="G1783" s="228"/>
      <c r="I1783" s="228"/>
      <c r="K1783" s="228"/>
      <c r="M1783" s="228"/>
      <c r="O1783" s="228"/>
      <c r="Q1783" s="228"/>
      <c r="S1783" s="228"/>
      <c r="U1783" s="228"/>
      <c r="W1783" s="228"/>
    </row>
    <row r="1784" spans="1:23" x14ac:dyDescent="0.35">
      <c r="A1784" s="228"/>
      <c r="C1784" s="228"/>
      <c r="E1784" s="228"/>
      <c r="G1784" s="228"/>
      <c r="I1784" s="228"/>
      <c r="K1784" s="228"/>
      <c r="M1784" s="228"/>
      <c r="O1784" s="228"/>
      <c r="Q1784" s="228"/>
      <c r="S1784" s="228"/>
      <c r="U1784" s="228"/>
      <c r="W1784" s="228"/>
    </row>
    <row r="1785" spans="1:23" x14ac:dyDescent="0.35">
      <c r="A1785" s="228"/>
      <c r="C1785" s="228"/>
      <c r="E1785" s="228"/>
      <c r="G1785" s="228"/>
      <c r="I1785" s="228"/>
      <c r="K1785" s="228"/>
      <c r="M1785" s="228"/>
      <c r="O1785" s="228"/>
      <c r="Q1785" s="228"/>
      <c r="S1785" s="228"/>
      <c r="U1785" s="228"/>
      <c r="W1785" s="228"/>
    </row>
    <row r="1786" spans="1:23" x14ac:dyDescent="0.35">
      <c r="A1786" s="228"/>
      <c r="C1786" s="228"/>
      <c r="E1786" s="228"/>
      <c r="G1786" s="228"/>
      <c r="I1786" s="228"/>
      <c r="K1786" s="228"/>
      <c r="M1786" s="228"/>
      <c r="O1786" s="228"/>
      <c r="Q1786" s="228"/>
      <c r="S1786" s="228"/>
      <c r="U1786" s="228"/>
      <c r="W1786" s="228"/>
    </row>
    <row r="1787" spans="1:23" x14ac:dyDescent="0.35">
      <c r="A1787" s="228"/>
      <c r="C1787" s="228"/>
      <c r="E1787" s="228"/>
      <c r="G1787" s="228"/>
      <c r="I1787" s="228"/>
      <c r="K1787" s="228"/>
      <c r="M1787" s="228"/>
      <c r="O1787" s="228"/>
      <c r="Q1787" s="228"/>
      <c r="S1787" s="228"/>
      <c r="U1787" s="228"/>
      <c r="W1787" s="228"/>
    </row>
    <row r="1788" spans="1:23" x14ac:dyDescent="0.35">
      <c r="A1788" s="228"/>
      <c r="C1788" s="228"/>
      <c r="E1788" s="228"/>
      <c r="G1788" s="228"/>
      <c r="I1788" s="228"/>
      <c r="K1788" s="228"/>
      <c r="M1788" s="228"/>
      <c r="O1788" s="228"/>
      <c r="Q1788" s="228"/>
      <c r="S1788" s="228"/>
      <c r="U1788" s="228"/>
      <c r="W1788" s="228"/>
    </row>
    <row r="1789" spans="1:23" x14ac:dyDescent="0.35">
      <c r="A1789" s="228"/>
      <c r="C1789" s="228"/>
      <c r="E1789" s="228"/>
      <c r="G1789" s="228"/>
      <c r="I1789" s="228"/>
      <c r="K1789" s="228"/>
      <c r="M1789" s="228"/>
      <c r="O1789" s="228"/>
      <c r="Q1789" s="228"/>
      <c r="S1789" s="228"/>
      <c r="U1789" s="228"/>
      <c r="W1789" s="228"/>
    </row>
    <row r="1790" spans="1:23" x14ac:dyDescent="0.35">
      <c r="A1790" s="228"/>
      <c r="C1790" s="228"/>
      <c r="E1790" s="228"/>
      <c r="G1790" s="228"/>
      <c r="I1790" s="228"/>
      <c r="K1790" s="228"/>
      <c r="M1790" s="228"/>
      <c r="O1790" s="228"/>
      <c r="Q1790" s="228"/>
      <c r="S1790" s="228"/>
      <c r="U1790" s="228"/>
      <c r="W1790" s="228"/>
    </row>
    <row r="1791" spans="1:23" x14ac:dyDescent="0.35">
      <c r="A1791" s="228"/>
      <c r="C1791" s="228"/>
      <c r="E1791" s="228"/>
      <c r="G1791" s="228"/>
      <c r="I1791" s="228"/>
      <c r="K1791" s="228"/>
      <c r="M1791" s="228"/>
      <c r="O1791" s="228"/>
      <c r="Q1791" s="228"/>
      <c r="S1791" s="228"/>
      <c r="U1791" s="228"/>
      <c r="W1791" s="228"/>
    </row>
    <row r="1792" spans="1:23" x14ac:dyDescent="0.35">
      <c r="A1792" s="228"/>
      <c r="C1792" s="228"/>
      <c r="E1792" s="228"/>
      <c r="G1792" s="228"/>
      <c r="I1792" s="228"/>
      <c r="K1792" s="228"/>
      <c r="M1792" s="228"/>
      <c r="O1792" s="228"/>
      <c r="Q1792" s="228"/>
      <c r="S1792" s="228"/>
      <c r="U1792" s="228"/>
      <c r="W1792" s="228"/>
    </row>
    <row r="1793" spans="1:23" x14ac:dyDescent="0.35">
      <c r="A1793" s="228"/>
      <c r="C1793" s="228"/>
      <c r="E1793" s="228"/>
      <c r="G1793" s="228"/>
      <c r="I1793" s="228"/>
      <c r="K1793" s="228"/>
      <c r="M1793" s="228"/>
      <c r="O1793" s="228"/>
      <c r="Q1793" s="228"/>
      <c r="S1793" s="228"/>
      <c r="U1793" s="228"/>
      <c r="W1793" s="228"/>
    </row>
    <row r="1794" spans="1:23" x14ac:dyDescent="0.35">
      <c r="A1794" s="228"/>
      <c r="C1794" s="228"/>
      <c r="E1794" s="228"/>
      <c r="G1794" s="228"/>
      <c r="I1794" s="228"/>
      <c r="K1794" s="228"/>
      <c r="M1794" s="228"/>
      <c r="O1794" s="228"/>
      <c r="Q1794" s="228"/>
      <c r="S1794" s="228"/>
      <c r="U1794" s="228"/>
      <c r="W1794" s="228"/>
    </row>
    <row r="1795" spans="1:23" x14ac:dyDescent="0.35">
      <c r="A1795" s="228"/>
      <c r="C1795" s="228"/>
      <c r="E1795" s="228"/>
      <c r="G1795" s="228"/>
      <c r="I1795" s="228"/>
      <c r="K1795" s="228"/>
      <c r="M1795" s="228"/>
      <c r="O1795" s="228"/>
      <c r="Q1795" s="228"/>
      <c r="S1795" s="228"/>
      <c r="U1795" s="228"/>
      <c r="W1795" s="228"/>
    </row>
    <row r="1796" spans="1:23" x14ac:dyDescent="0.35">
      <c r="A1796" s="228"/>
      <c r="C1796" s="228"/>
      <c r="E1796" s="228"/>
      <c r="G1796" s="228"/>
      <c r="I1796" s="228"/>
      <c r="K1796" s="228"/>
      <c r="M1796" s="228"/>
      <c r="O1796" s="228"/>
      <c r="Q1796" s="228"/>
      <c r="S1796" s="228"/>
      <c r="U1796" s="228"/>
      <c r="W1796" s="228"/>
    </row>
    <row r="1797" spans="1:23" x14ac:dyDescent="0.35">
      <c r="A1797" s="228"/>
      <c r="C1797" s="228"/>
      <c r="E1797" s="228"/>
      <c r="G1797" s="228"/>
      <c r="I1797" s="228"/>
      <c r="K1797" s="228"/>
      <c r="M1797" s="228"/>
      <c r="O1797" s="228"/>
      <c r="Q1797" s="228"/>
      <c r="S1797" s="228"/>
      <c r="U1797" s="228"/>
      <c r="W1797" s="228"/>
    </row>
    <row r="1798" spans="1:23" x14ac:dyDescent="0.35">
      <c r="A1798" s="228"/>
      <c r="C1798" s="228"/>
      <c r="E1798" s="228"/>
      <c r="G1798" s="228"/>
      <c r="I1798" s="228"/>
      <c r="K1798" s="228"/>
      <c r="M1798" s="228"/>
      <c r="O1798" s="228"/>
      <c r="Q1798" s="228"/>
      <c r="S1798" s="228"/>
      <c r="U1798" s="228"/>
      <c r="W1798" s="228"/>
    </row>
    <row r="1799" spans="1:23" x14ac:dyDescent="0.35">
      <c r="A1799" s="228"/>
      <c r="C1799" s="228"/>
      <c r="E1799" s="228"/>
      <c r="G1799" s="228"/>
      <c r="I1799" s="228"/>
      <c r="K1799" s="228"/>
      <c r="M1799" s="228"/>
      <c r="O1799" s="228"/>
      <c r="Q1799" s="228"/>
      <c r="S1799" s="228"/>
      <c r="U1799" s="228"/>
      <c r="W1799" s="228"/>
    </row>
    <row r="1800" spans="1:23" x14ac:dyDescent="0.35">
      <c r="A1800" s="228"/>
      <c r="C1800" s="228"/>
      <c r="E1800" s="228"/>
      <c r="G1800" s="228"/>
      <c r="I1800" s="228"/>
      <c r="K1800" s="228"/>
      <c r="M1800" s="228"/>
      <c r="O1800" s="228"/>
      <c r="Q1800" s="228"/>
      <c r="S1800" s="228"/>
      <c r="U1800" s="228"/>
      <c r="W1800" s="228"/>
    </row>
    <row r="1801" spans="1:23" x14ac:dyDescent="0.35">
      <c r="A1801" s="228"/>
      <c r="C1801" s="228"/>
      <c r="E1801" s="228"/>
      <c r="G1801" s="228"/>
      <c r="I1801" s="228"/>
      <c r="K1801" s="228"/>
      <c r="M1801" s="228"/>
      <c r="O1801" s="228"/>
      <c r="Q1801" s="228"/>
      <c r="S1801" s="228"/>
      <c r="U1801" s="228"/>
      <c r="W1801" s="228"/>
    </row>
    <row r="1802" spans="1:23" x14ac:dyDescent="0.35">
      <c r="A1802" s="228"/>
      <c r="C1802" s="228"/>
      <c r="E1802" s="228"/>
      <c r="G1802" s="228"/>
      <c r="I1802" s="228"/>
      <c r="K1802" s="228"/>
      <c r="M1802" s="228"/>
      <c r="O1802" s="228"/>
      <c r="Q1802" s="228"/>
      <c r="S1802" s="228"/>
      <c r="U1802" s="228"/>
      <c r="W1802" s="228"/>
    </row>
    <row r="1803" spans="1:23" x14ac:dyDescent="0.35">
      <c r="A1803" s="228"/>
      <c r="C1803" s="228"/>
      <c r="E1803" s="228"/>
      <c r="G1803" s="228"/>
      <c r="I1803" s="228"/>
      <c r="K1803" s="228"/>
      <c r="M1803" s="228"/>
      <c r="O1803" s="228"/>
      <c r="Q1803" s="228"/>
      <c r="S1803" s="228"/>
      <c r="U1803" s="228"/>
      <c r="W1803" s="228"/>
    </row>
    <row r="1804" spans="1:23" x14ac:dyDescent="0.35">
      <c r="A1804" s="228"/>
      <c r="C1804" s="228"/>
      <c r="E1804" s="228"/>
      <c r="G1804" s="228"/>
      <c r="I1804" s="228"/>
      <c r="K1804" s="228"/>
      <c r="M1804" s="228"/>
      <c r="O1804" s="228"/>
      <c r="Q1804" s="228"/>
      <c r="S1804" s="228"/>
      <c r="U1804" s="228"/>
      <c r="W1804" s="228"/>
    </row>
    <row r="1805" spans="1:23" x14ac:dyDescent="0.35">
      <c r="A1805" s="228"/>
      <c r="C1805" s="228"/>
      <c r="E1805" s="228"/>
      <c r="G1805" s="228"/>
      <c r="I1805" s="228"/>
      <c r="K1805" s="228"/>
      <c r="M1805" s="228"/>
      <c r="O1805" s="228"/>
      <c r="Q1805" s="228"/>
      <c r="S1805" s="228"/>
      <c r="U1805" s="228"/>
      <c r="W1805" s="228"/>
    </row>
    <row r="1806" spans="1:23" x14ac:dyDescent="0.35">
      <c r="A1806" s="228"/>
      <c r="C1806" s="228"/>
      <c r="E1806" s="228"/>
      <c r="G1806" s="228"/>
      <c r="I1806" s="228"/>
      <c r="K1806" s="228"/>
      <c r="M1806" s="228"/>
      <c r="O1806" s="228"/>
      <c r="Q1806" s="228"/>
      <c r="S1806" s="228"/>
      <c r="U1806" s="228"/>
      <c r="W1806" s="228"/>
    </row>
    <row r="1807" spans="1:23" x14ac:dyDescent="0.35">
      <c r="A1807" s="228"/>
      <c r="C1807" s="228"/>
      <c r="E1807" s="228"/>
      <c r="G1807" s="228"/>
      <c r="I1807" s="228"/>
      <c r="K1807" s="228"/>
      <c r="M1807" s="228"/>
      <c r="O1807" s="228"/>
      <c r="Q1807" s="228"/>
      <c r="S1807" s="228"/>
      <c r="U1807" s="228"/>
      <c r="W1807" s="228"/>
    </row>
    <row r="1808" spans="1:23" x14ac:dyDescent="0.35">
      <c r="A1808" s="228"/>
      <c r="C1808" s="228"/>
      <c r="E1808" s="228"/>
      <c r="G1808" s="228"/>
      <c r="I1808" s="228"/>
      <c r="K1808" s="228"/>
      <c r="M1808" s="228"/>
      <c r="O1808" s="228"/>
      <c r="Q1808" s="228"/>
      <c r="S1808" s="228"/>
      <c r="U1808" s="228"/>
      <c r="W1808" s="228"/>
    </row>
    <row r="1809" spans="1:23" x14ac:dyDescent="0.35">
      <c r="A1809" s="228"/>
      <c r="C1809" s="228"/>
      <c r="E1809" s="228"/>
      <c r="G1809" s="228"/>
      <c r="I1809" s="228"/>
      <c r="K1809" s="228"/>
      <c r="M1809" s="228"/>
      <c r="O1809" s="228"/>
      <c r="Q1809" s="228"/>
      <c r="S1809" s="228"/>
      <c r="U1809" s="228"/>
      <c r="W1809" s="228"/>
    </row>
    <row r="1810" spans="1:23" x14ac:dyDescent="0.35">
      <c r="A1810" s="228"/>
      <c r="C1810" s="228"/>
      <c r="E1810" s="228"/>
      <c r="G1810" s="228"/>
      <c r="I1810" s="228"/>
      <c r="K1810" s="228"/>
      <c r="M1810" s="228"/>
      <c r="O1810" s="228"/>
      <c r="Q1810" s="228"/>
      <c r="S1810" s="228"/>
      <c r="U1810" s="228"/>
      <c r="W1810" s="228"/>
    </row>
    <row r="1811" spans="1:23" x14ac:dyDescent="0.35">
      <c r="A1811" s="228"/>
      <c r="C1811" s="228"/>
      <c r="E1811" s="228"/>
      <c r="G1811" s="228"/>
      <c r="I1811" s="228"/>
      <c r="K1811" s="228"/>
      <c r="M1811" s="228"/>
      <c r="O1811" s="228"/>
      <c r="Q1811" s="228"/>
      <c r="S1811" s="228"/>
      <c r="U1811" s="228"/>
      <c r="W1811" s="228"/>
    </row>
    <row r="1812" spans="1:23" x14ac:dyDescent="0.35">
      <c r="A1812" s="228"/>
      <c r="C1812" s="228"/>
      <c r="E1812" s="228"/>
      <c r="G1812" s="228"/>
      <c r="I1812" s="228"/>
      <c r="K1812" s="228"/>
      <c r="M1812" s="228"/>
      <c r="O1812" s="228"/>
      <c r="Q1812" s="228"/>
      <c r="S1812" s="228"/>
      <c r="U1812" s="228"/>
      <c r="W1812" s="228"/>
    </row>
    <row r="1813" spans="1:23" x14ac:dyDescent="0.35">
      <c r="A1813" s="228"/>
      <c r="C1813" s="228"/>
      <c r="E1813" s="228"/>
      <c r="G1813" s="228"/>
      <c r="I1813" s="228"/>
      <c r="K1813" s="228"/>
      <c r="M1813" s="228"/>
      <c r="O1813" s="228"/>
      <c r="Q1813" s="228"/>
      <c r="S1813" s="228"/>
      <c r="U1813" s="228"/>
      <c r="W1813" s="228"/>
    </row>
    <row r="1814" spans="1:23" x14ac:dyDescent="0.35">
      <c r="A1814" s="228"/>
      <c r="C1814" s="228"/>
      <c r="E1814" s="228"/>
      <c r="G1814" s="228"/>
      <c r="I1814" s="228"/>
      <c r="K1814" s="228"/>
      <c r="M1814" s="228"/>
      <c r="O1814" s="228"/>
      <c r="Q1814" s="228"/>
      <c r="S1814" s="228"/>
      <c r="U1814" s="228"/>
      <c r="W1814" s="228"/>
    </row>
    <row r="1815" spans="1:23" x14ac:dyDescent="0.35">
      <c r="A1815" s="228"/>
      <c r="C1815" s="228"/>
      <c r="E1815" s="228"/>
      <c r="G1815" s="228"/>
      <c r="I1815" s="228"/>
      <c r="K1815" s="228"/>
      <c r="M1815" s="228"/>
      <c r="O1815" s="228"/>
      <c r="Q1815" s="228"/>
      <c r="S1815" s="228"/>
      <c r="U1815" s="228"/>
      <c r="W1815" s="228"/>
    </row>
    <row r="1816" spans="1:23" x14ac:dyDescent="0.35">
      <c r="A1816" s="228"/>
      <c r="C1816" s="228"/>
      <c r="E1816" s="228"/>
      <c r="G1816" s="228"/>
      <c r="I1816" s="228"/>
      <c r="K1816" s="228"/>
      <c r="M1816" s="228"/>
      <c r="O1816" s="228"/>
      <c r="Q1816" s="228"/>
      <c r="S1816" s="228"/>
      <c r="U1816" s="228"/>
      <c r="W1816" s="228"/>
    </row>
    <row r="1817" spans="1:23" x14ac:dyDescent="0.35">
      <c r="A1817" s="228"/>
      <c r="C1817" s="228"/>
      <c r="E1817" s="228"/>
      <c r="G1817" s="228"/>
      <c r="I1817" s="228"/>
      <c r="K1817" s="228"/>
      <c r="M1817" s="228"/>
      <c r="O1817" s="228"/>
      <c r="Q1817" s="228"/>
      <c r="S1817" s="228"/>
      <c r="U1817" s="228"/>
      <c r="W1817" s="228"/>
    </row>
    <row r="1818" spans="1:23" x14ac:dyDescent="0.35">
      <c r="A1818" s="228"/>
      <c r="C1818" s="228"/>
      <c r="E1818" s="228"/>
      <c r="G1818" s="228"/>
      <c r="I1818" s="228"/>
      <c r="K1818" s="228"/>
      <c r="M1818" s="228"/>
      <c r="O1818" s="228"/>
      <c r="Q1818" s="228"/>
      <c r="S1818" s="228"/>
      <c r="U1818" s="228"/>
      <c r="W1818" s="228"/>
    </row>
    <row r="1819" spans="1:23" x14ac:dyDescent="0.35">
      <c r="A1819" s="228"/>
      <c r="C1819" s="228"/>
      <c r="E1819" s="228"/>
      <c r="G1819" s="228"/>
      <c r="I1819" s="228"/>
      <c r="K1819" s="228"/>
      <c r="M1819" s="228"/>
      <c r="O1819" s="228"/>
      <c r="Q1819" s="228"/>
      <c r="S1819" s="228"/>
      <c r="U1819" s="228"/>
      <c r="W1819" s="228"/>
    </row>
    <row r="1820" spans="1:23" x14ac:dyDescent="0.35">
      <c r="A1820" s="228"/>
      <c r="C1820" s="228"/>
      <c r="E1820" s="228"/>
      <c r="G1820" s="228"/>
      <c r="I1820" s="228"/>
      <c r="K1820" s="228"/>
      <c r="M1820" s="228"/>
      <c r="O1820" s="228"/>
      <c r="Q1820" s="228"/>
      <c r="S1820" s="228"/>
      <c r="U1820" s="228"/>
      <c r="W1820" s="228"/>
    </row>
    <row r="1821" spans="1:23" x14ac:dyDescent="0.35">
      <c r="A1821" s="228"/>
      <c r="C1821" s="228"/>
      <c r="E1821" s="228"/>
      <c r="G1821" s="228"/>
      <c r="I1821" s="228"/>
      <c r="K1821" s="228"/>
      <c r="M1821" s="228"/>
      <c r="O1821" s="228"/>
      <c r="Q1821" s="228"/>
      <c r="S1821" s="228"/>
      <c r="U1821" s="228"/>
      <c r="W1821" s="228"/>
    </row>
    <row r="1822" spans="1:23" x14ac:dyDescent="0.35">
      <c r="A1822" s="228"/>
      <c r="C1822" s="228"/>
      <c r="E1822" s="228"/>
      <c r="G1822" s="228"/>
      <c r="I1822" s="228"/>
      <c r="K1822" s="228"/>
      <c r="M1822" s="228"/>
      <c r="O1822" s="228"/>
      <c r="Q1822" s="228"/>
      <c r="S1822" s="228"/>
      <c r="U1822" s="228"/>
      <c r="W1822" s="228"/>
    </row>
    <row r="1823" spans="1:23" x14ac:dyDescent="0.35">
      <c r="A1823" s="228"/>
      <c r="C1823" s="228"/>
      <c r="E1823" s="228"/>
      <c r="G1823" s="228"/>
      <c r="I1823" s="228"/>
      <c r="K1823" s="228"/>
      <c r="M1823" s="228"/>
      <c r="O1823" s="228"/>
      <c r="Q1823" s="228"/>
      <c r="S1823" s="228"/>
      <c r="U1823" s="228"/>
      <c r="W1823" s="228"/>
    </row>
    <row r="1824" spans="1:23" x14ac:dyDescent="0.35">
      <c r="A1824" s="228"/>
      <c r="C1824" s="228"/>
      <c r="E1824" s="228"/>
      <c r="G1824" s="228"/>
      <c r="I1824" s="228"/>
      <c r="K1824" s="228"/>
      <c r="M1824" s="228"/>
      <c r="O1824" s="228"/>
      <c r="Q1824" s="228"/>
      <c r="S1824" s="228"/>
      <c r="U1824" s="228"/>
      <c r="W1824" s="228"/>
    </row>
    <row r="1825" spans="1:23" x14ac:dyDescent="0.35">
      <c r="A1825" s="228"/>
      <c r="C1825" s="228"/>
      <c r="E1825" s="228"/>
      <c r="G1825" s="228"/>
      <c r="I1825" s="228"/>
      <c r="K1825" s="228"/>
      <c r="M1825" s="228"/>
      <c r="O1825" s="228"/>
      <c r="Q1825" s="228"/>
      <c r="S1825" s="228"/>
      <c r="U1825" s="228"/>
      <c r="W1825" s="228"/>
    </row>
    <row r="1826" spans="1:23" x14ac:dyDescent="0.35">
      <c r="A1826" s="228"/>
      <c r="C1826" s="228"/>
      <c r="E1826" s="228"/>
      <c r="G1826" s="228"/>
      <c r="I1826" s="228"/>
      <c r="K1826" s="228"/>
      <c r="M1826" s="228"/>
      <c r="O1826" s="228"/>
      <c r="Q1826" s="228"/>
      <c r="S1826" s="228"/>
      <c r="U1826" s="228"/>
      <c r="W1826" s="228"/>
    </row>
    <row r="1827" spans="1:23" x14ac:dyDescent="0.35">
      <c r="A1827" s="228"/>
      <c r="C1827" s="228"/>
      <c r="E1827" s="228"/>
      <c r="G1827" s="228"/>
      <c r="I1827" s="228"/>
      <c r="K1827" s="228"/>
      <c r="M1827" s="228"/>
      <c r="O1827" s="228"/>
      <c r="Q1827" s="228"/>
      <c r="S1827" s="228"/>
      <c r="U1827" s="228"/>
      <c r="W1827" s="228"/>
    </row>
    <row r="1828" spans="1:23" x14ac:dyDescent="0.35">
      <c r="A1828" s="228"/>
      <c r="C1828" s="228"/>
      <c r="E1828" s="228"/>
      <c r="G1828" s="228"/>
      <c r="I1828" s="228"/>
      <c r="K1828" s="228"/>
      <c r="M1828" s="228"/>
      <c r="O1828" s="228"/>
      <c r="Q1828" s="228"/>
      <c r="S1828" s="228"/>
      <c r="U1828" s="228"/>
      <c r="W1828" s="228"/>
    </row>
    <row r="1829" spans="1:23" x14ac:dyDescent="0.35">
      <c r="A1829" s="228"/>
      <c r="C1829" s="228"/>
      <c r="E1829" s="228"/>
      <c r="G1829" s="228"/>
      <c r="I1829" s="228"/>
      <c r="K1829" s="228"/>
      <c r="M1829" s="228"/>
      <c r="O1829" s="228"/>
      <c r="Q1829" s="228"/>
      <c r="S1829" s="228"/>
      <c r="U1829" s="228"/>
      <c r="W1829" s="228"/>
    </row>
    <row r="1830" spans="1:23" x14ac:dyDescent="0.35">
      <c r="A1830" s="228"/>
      <c r="C1830" s="228"/>
      <c r="E1830" s="228"/>
      <c r="G1830" s="228"/>
      <c r="I1830" s="228"/>
      <c r="K1830" s="228"/>
      <c r="M1830" s="228"/>
      <c r="O1830" s="228"/>
      <c r="Q1830" s="228"/>
      <c r="S1830" s="228"/>
      <c r="U1830" s="228"/>
      <c r="W1830" s="228"/>
    </row>
    <row r="1831" spans="1:23" x14ac:dyDescent="0.35">
      <c r="A1831" s="228"/>
      <c r="C1831" s="228"/>
      <c r="E1831" s="228"/>
      <c r="G1831" s="228"/>
      <c r="I1831" s="228"/>
      <c r="K1831" s="228"/>
      <c r="M1831" s="228"/>
      <c r="O1831" s="228"/>
      <c r="Q1831" s="228"/>
      <c r="S1831" s="228"/>
      <c r="U1831" s="228"/>
      <c r="W1831" s="228"/>
    </row>
    <row r="1832" spans="1:23" x14ac:dyDescent="0.35">
      <c r="A1832" s="228"/>
      <c r="C1832" s="228"/>
      <c r="E1832" s="228"/>
      <c r="G1832" s="228"/>
      <c r="I1832" s="228"/>
      <c r="K1832" s="228"/>
      <c r="M1832" s="228"/>
      <c r="O1832" s="228"/>
      <c r="Q1832" s="228"/>
      <c r="S1832" s="228"/>
      <c r="U1832" s="228"/>
      <c r="W1832" s="228"/>
    </row>
    <row r="1833" spans="1:23" x14ac:dyDescent="0.35">
      <c r="A1833" s="228"/>
      <c r="C1833" s="228"/>
      <c r="E1833" s="228"/>
      <c r="G1833" s="228"/>
      <c r="I1833" s="228"/>
      <c r="K1833" s="228"/>
      <c r="M1833" s="228"/>
      <c r="O1833" s="228"/>
      <c r="Q1833" s="228"/>
      <c r="S1833" s="228"/>
      <c r="U1833" s="228"/>
      <c r="W1833" s="228"/>
    </row>
    <row r="1834" spans="1:23" x14ac:dyDescent="0.35">
      <c r="A1834" s="228"/>
      <c r="C1834" s="228"/>
      <c r="E1834" s="228"/>
      <c r="G1834" s="228"/>
      <c r="I1834" s="228"/>
      <c r="K1834" s="228"/>
      <c r="M1834" s="228"/>
      <c r="O1834" s="228"/>
      <c r="Q1834" s="228"/>
      <c r="S1834" s="228"/>
      <c r="U1834" s="228"/>
      <c r="W1834" s="228"/>
    </row>
    <row r="1835" spans="1:23" x14ac:dyDescent="0.35">
      <c r="A1835" s="228"/>
      <c r="C1835" s="228"/>
      <c r="E1835" s="228"/>
      <c r="G1835" s="228"/>
      <c r="I1835" s="228"/>
      <c r="K1835" s="228"/>
      <c r="M1835" s="228"/>
      <c r="O1835" s="228"/>
      <c r="Q1835" s="228"/>
      <c r="S1835" s="228"/>
      <c r="U1835" s="228"/>
      <c r="W1835" s="228"/>
    </row>
    <row r="1836" spans="1:23" x14ac:dyDescent="0.35">
      <c r="A1836" s="228"/>
      <c r="C1836" s="228"/>
      <c r="E1836" s="228"/>
      <c r="G1836" s="228"/>
      <c r="I1836" s="228"/>
      <c r="K1836" s="228"/>
      <c r="M1836" s="228"/>
      <c r="O1836" s="228"/>
      <c r="Q1836" s="228"/>
      <c r="S1836" s="228"/>
      <c r="U1836" s="228"/>
      <c r="W1836" s="228"/>
    </row>
    <row r="1837" spans="1:23" x14ac:dyDescent="0.35">
      <c r="A1837" s="228"/>
      <c r="C1837" s="228"/>
      <c r="E1837" s="228"/>
      <c r="G1837" s="228"/>
      <c r="I1837" s="228"/>
      <c r="K1837" s="228"/>
      <c r="M1837" s="228"/>
      <c r="O1837" s="228"/>
      <c r="Q1837" s="228"/>
      <c r="S1837" s="228"/>
      <c r="U1837" s="228"/>
      <c r="W1837" s="228"/>
    </row>
    <row r="1838" spans="1:23" x14ac:dyDescent="0.35">
      <c r="A1838" s="228"/>
      <c r="C1838" s="228"/>
      <c r="E1838" s="228"/>
      <c r="G1838" s="228"/>
      <c r="I1838" s="228"/>
      <c r="K1838" s="228"/>
      <c r="M1838" s="228"/>
      <c r="O1838" s="228"/>
      <c r="Q1838" s="228"/>
      <c r="S1838" s="228"/>
      <c r="U1838" s="228"/>
      <c r="W1838" s="228"/>
    </row>
    <row r="1839" spans="1:23" x14ac:dyDescent="0.35">
      <c r="A1839" s="228"/>
      <c r="C1839" s="228"/>
      <c r="E1839" s="228"/>
      <c r="G1839" s="228"/>
      <c r="I1839" s="228"/>
      <c r="K1839" s="228"/>
      <c r="M1839" s="228"/>
      <c r="O1839" s="228"/>
      <c r="Q1839" s="228"/>
      <c r="S1839" s="228"/>
      <c r="U1839" s="228"/>
      <c r="W1839" s="228"/>
    </row>
    <row r="1840" spans="1:23" x14ac:dyDescent="0.35">
      <c r="A1840" s="228"/>
      <c r="C1840" s="228"/>
      <c r="E1840" s="228"/>
      <c r="G1840" s="228"/>
      <c r="I1840" s="228"/>
      <c r="K1840" s="228"/>
      <c r="M1840" s="228"/>
      <c r="O1840" s="228"/>
      <c r="Q1840" s="228"/>
      <c r="S1840" s="228"/>
      <c r="U1840" s="228"/>
      <c r="W1840" s="228"/>
    </row>
    <row r="1841" spans="1:23" x14ac:dyDescent="0.35">
      <c r="A1841" s="228"/>
      <c r="C1841" s="228"/>
      <c r="E1841" s="228"/>
      <c r="G1841" s="228"/>
      <c r="I1841" s="228"/>
      <c r="K1841" s="228"/>
      <c r="M1841" s="228"/>
      <c r="O1841" s="228"/>
      <c r="Q1841" s="228"/>
      <c r="S1841" s="228"/>
      <c r="U1841" s="228"/>
      <c r="W1841" s="228"/>
    </row>
    <row r="1842" spans="1:23" x14ac:dyDescent="0.35">
      <c r="A1842" s="228"/>
      <c r="C1842" s="228"/>
      <c r="E1842" s="228"/>
      <c r="G1842" s="228"/>
      <c r="I1842" s="228"/>
      <c r="K1842" s="228"/>
      <c r="M1842" s="228"/>
      <c r="O1842" s="228"/>
      <c r="Q1842" s="228"/>
      <c r="S1842" s="228"/>
      <c r="U1842" s="228"/>
      <c r="W1842" s="228"/>
    </row>
    <row r="1843" spans="1:23" x14ac:dyDescent="0.35">
      <c r="A1843" s="228"/>
      <c r="C1843" s="228"/>
      <c r="E1843" s="228"/>
      <c r="G1843" s="228"/>
      <c r="I1843" s="228"/>
      <c r="K1843" s="228"/>
      <c r="M1843" s="228"/>
      <c r="O1843" s="228"/>
      <c r="Q1843" s="228"/>
      <c r="S1843" s="228"/>
      <c r="U1843" s="228"/>
      <c r="W1843" s="228"/>
    </row>
    <row r="1844" spans="1:23" x14ac:dyDescent="0.35">
      <c r="A1844" s="228"/>
      <c r="C1844" s="228"/>
      <c r="E1844" s="228"/>
      <c r="G1844" s="228"/>
      <c r="I1844" s="228"/>
      <c r="K1844" s="228"/>
      <c r="M1844" s="228"/>
      <c r="O1844" s="228"/>
      <c r="Q1844" s="228"/>
      <c r="S1844" s="228"/>
      <c r="U1844" s="228"/>
      <c r="W1844" s="228"/>
    </row>
    <row r="1845" spans="1:23" x14ac:dyDescent="0.35">
      <c r="A1845" s="228"/>
      <c r="C1845" s="228"/>
      <c r="E1845" s="228"/>
      <c r="G1845" s="228"/>
      <c r="I1845" s="228"/>
      <c r="K1845" s="228"/>
      <c r="M1845" s="228"/>
      <c r="O1845" s="228"/>
      <c r="Q1845" s="228"/>
      <c r="S1845" s="228"/>
      <c r="U1845" s="228"/>
      <c r="W1845" s="228"/>
    </row>
    <row r="1846" spans="1:23" x14ac:dyDescent="0.35">
      <c r="A1846" s="228"/>
      <c r="C1846" s="228"/>
      <c r="E1846" s="228"/>
      <c r="G1846" s="228"/>
      <c r="I1846" s="228"/>
      <c r="K1846" s="228"/>
      <c r="M1846" s="228"/>
      <c r="O1846" s="228"/>
      <c r="Q1846" s="228"/>
      <c r="S1846" s="228"/>
      <c r="U1846" s="228"/>
      <c r="W1846" s="228"/>
    </row>
    <row r="1847" spans="1:23" x14ac:dyDescent="0.35">
      <c r="A1847" s="228"/>
      <c r="C1847" s="228"/>
      <c r="E1847" s="228"/>
      <c r="G1847" s="228"/>
      <c r="I1847" s="228"/>
      <c r="K1847" s="228"/>
      <c r="M1847" s="228"/>
      <c r="O1847" s="228"/>
      <c r="Q1847" s="228"/>
      <c r="S1847" s="228"/>
      <c r="U1847" s="228"/>
      <c r="W1847" s="228"/>
    </row>
    <row r="1848" spans="1:23" x14ac:dyDescent="0.35">
      <c r="A1848" s="228"/>
      <c r="C1848" s="228"/>
      <c r="E1848" s="228"/>
      <c r="G1848" s="228"/>
      <c r="I1848" s="228"/>
      <c r="K1848" s="228"/>
      <c r="M1848" s="228"/>
      <c r="O1848" s="228"/>
      <c r="Q1848" s="228"/>
      <c r="S1848" s="228"/>
      <c r="U1848" s="228"/>
      <c r="W1848" s="228"/>
    </row>
    <row r="1849" spans="1:23" x14ac:dyDescent="0.35">
      <c r="A1849" s="228"/>
      <c r="C1849" s="228"/>
      <c r="E1849" s="228"/>
      <c r="G1849" s="228"/>
      <c r="I1849" s="228"/>
      <c r="K1849" s="228"/>
      <c r="M1849" s="228"/>
      <c r="O1849" s="228"/>
      <c r="Q1849" s="228"/>
      <c r="S1849" s="228"/>
      <c r="U1849" s="228"/>
      <c r="W1849" s="228"/>
    </row>
    <row r="1850" spans="1:23" x14ac:dyDescent="0.35">
      <c r="A1850" s="228"/>
      <c r="C1850" s="228"/>
      <c r="E1850" s="228"/>
      <c r="G1850" s="228"/>
      <c r="I1850" s="228"/>
      <c r="K1850" s="228"/>
      <c r="M1850" s="228"/>
      <c r="O1850" s="228"/>
      <c r="Q1850" s="228"/>
      <c r="S1850" s="228"/>
      <c r="U1850" s="228"/>
      <c r="W1850" s="228"/>
    </row>
    <row r="1851" spans="1:23" x14ac:dyDescent="0.35">
      <c r="A1851" s="228"/>
      <c r="C1851" s="228"/>
      <c r="E1851" s="228"/>
      <c r="G1851" s="228"/>
      <c r="I1851" s="228"/>
      <c r="K1851" s="228"/>
      <c r="M1851" s="228"/>
      <c r="O1851" s="228"/>
      <c r="Q1851" s="228"/>
      <c r="S1851" s="228"/>
      <c r="U1851" s="228"/>
      <c r="W1851" s="228"/>
    </row>
    <row r="1852" spans="1:23" x14ac:dyDescent="0.35">
      <c r="A1852" s="228"/>
      <c r="C1852" s="228"/>
      <c r="E1852" s="228"/>
      <c r="G1852" s="228"/>
      <c r="I1852" s="228"/>
      <c r="K1852" s="228"/>
      <c r="M1852" s="228"/>
      <c r="O1852" s="228"/>
      <c r="Q1852" s="228"/>
      <c r="S1852" s="228"/>
      <c r="U1852" s="228"/>
      <c r="W1852" s="228"/>
    </row>
    <row r="1853" spans="1:23" x14ac:dyDescent="0.35">
      <c r="A1853" s="228"/>
      <c r="C1853" s="228"/>
      <c r="E1853" s="228"/>
      <c r="G1853" s="228"/>
      <c r="I1853" s="228"/>
      <c r="K1853" s="228"/>
      <c r="M1853" s="228"/>
      <c r="O1853" s="228"/>
      <c r="Q1853" s="228"/>
      <c r="S1853" s="228"/>
      <c r="U1853" s="228"/>
      <c r="W1853" s="228"/>
    </row>
    <row r="1854" spans="1:23" x14ac:dyDescent="0.35">
      <c r="A1854" s="228"/>
      <c r="C1854" s="228"/>
      <c r="E1854" s="228"/>
      <c r="G1854" s="228"/>
      <c r="I1854" s="228"/>
      <c r="K1854" s="228"/>
      <c r="M1854" s="228"/>
      <c r="O1854" s="228"/>
      <c r="Q1854" s="228"/>
      <c r="S1854" s="228"/>
      <c r="U1854" s="228"/>
      <c r="W1854" s="228"/>
    </row>
    <row r="1855" spans="1:23" x14ac:dyDescent="0.35">
      <c r="A1855" s="228"/>
      <c r="C1855" s="228"/>
      <c r="E1855" s="228"/>
      <c r="G1855" s="228"/>
      <c r="I1855" s="228"/>
      <c r="K1855" s="228"/>
      <c r="M1855" s="228"/>
      <c r="O1855" s="228"/>
      <c r="Q1855" s="228"/>
      <c r="S1855" s="228"/>
      <c r="U1855" s="228"/>
      <c r="W1855" s="228"/>
    </row>
    <row r="1856" spans="1:23" x14ac:dyDescent="0.35">
      <c r="A1856" s="228"/>
      <c r="C1856" s="228"/>
      <c r="E1856" s="228"/>
      <c r="G1856" s="228"/>
      <c r="I1856" s="228"/>
      <c r="K1856" s="228"/>
      <c r="M1856" s="228"/>
      <c r="O1856" s="228"/>
      <c r="Q1856" s="228"/>
      <c r="S1856" s="228"/>
      <c r="U1856" s="228"/>
      <c r="W1856" s="228"/>
    </row>
    <row r="1857" spans="1:23" x14ac:dyDescent="0.35">
      <c r="A1857" s="228"/>
      <c r="C1857" s="228"/>
      <c r="E1857" s="228"/>
      <c r="G1857" s="228"/>
      <c r="I1857" s="228"/>
      <c r="K1857" s="228"/>
      <c r="M1857" s="228"/>
      <c r="O1857" s="228"/>
      <c r="Q1857" s="228"/>
      <c r="S1857" s="228"/>
      <c r="U1857" s="228"/>
      <c r="W1857" s="228"/>
    </row>
    <row r="1858" spans="1:23" x14ac:dyDescent="0.35">
      <c r="A1858" s="228"/>
      <c r="C1858" s="228"/>
      <c r="E1858" s="228"/>
      <c r="G1858" s="228"/>
      <c r="I1858" s="228"/>
      <c r="K1858" s="228"/>
      <c r="M1858" s="228"/>
      <c r="O1858" s="228"/>
      <c r="Q1858" s="228"/>
      <c r="S1858" s="228"/>
      <c r="U1858" s="228"/>
      <c r="W1858" s="228"/>
    </row>
    <row r="1859" spans="1:23" x14ac:dyDescent="0.35">
      <c r="A1859" s="228"/>
      <c r="C1859" s="228"/>
      <c r="E1859" s="228"/>
      <c r="G1859" s="228"/>
      <c r="I1859" s="228"/>
      <c r="K1859" s="228"/>
      <c r="M1859" s="228"/>
      <c r="O1859" s="228"/>
      <c r="Q1859" s="228"/>
      <c r="S1859" s="228"/>
      <c r="U1859" s="228"/>
      <c r="W1859" s="228"/>
    </row>
    <row r="1860" spans="1:23" x14ac:dyDescent="0.35">
      <c r="A1860" s="228"/>
      <c r="C1860" s="228"/>
      <c r="E1860" s="228"/>
      <c r="G1860" s="228"/>
      <c r="I1860" s="228"/>
      <c r="K1860" s="228"/>
      <c r="M1860" s="228"/>
      <c r="O1860" s="228"/>
      <c r="Q1860" s="228"/>
      <c r="S1860" s="228"/>
      <c r="U1860" s="228"/>
      <c r="W1860" s="228"/>
    </row>
    <row r="1861" spans="1:23" x14ac:dyDescent="0.35">
      <c r="A1861" s="228"/>
      <c r="C1861" s="228"/>
      <c r="E1861" s="228"/>
      <c r="G1861" s="228"/>
      <c r="I1861" s="228"/>
      <c r="K1861" s="228"/>
      <c r="M1861" s="228"/>
      <c r="O1861" s="228"/>
      <c r="Q1861" s="228"/>
      <c r="S1861" s="228"/>
      <c r="U1861" s="228"/>
      <c r="W1861" s="228"/>
    </row>
    <row r="1862" spans="1:23" x14ac:dyDescent="0.35">
      <c r="A1862" s="228"/>
      <c r="C1862" s="228"/>
      <c r="E1862" s="228"/>
      <c r="G1862" s="228"/>
      <c r="I1862" s="228"/>
      <c r="K1862" s="228"/>
      <c r="M1862" s="228"/>
      <c r="O1862" s="228"/>
      <c r="Q1862" s="228"/>
      <c r="S1862" s="228"/>
      <c r="U1862" s="228"/>
      <c r="W1862" s="228"/>
    </row>
    <row r="1863" spans="1:23" x14ac:dyDescent="0.35">
      <c r="A1863" s="228"/>
      <c r="C1863" s="228"/>
      <c r="E1863" s="228"/>
      <c r="G1863" s="228"/>
      <c r="I1863" s="228"/>
      <c r="K1863" s="228"/>
      <c r="M1863" s="228"/>
      <c r="O1863" s="228"/>
      <c r="Q1863" s="228"/>
      <c r="S1863" s="228"/>
      <c r="U1863" s="228"/>
      <c r="W1863" s="228"/>
    </row>
    <row r="1864" spans="1:23" x14ac:dyDescent="0.35">
      <c r="A1864" s="228"/>
      <c r="C1864" s="228"/>
      <c r="E1864" s="228"/>
      <c r="G1864" s="228"/>
      <c r="I1864" s="228"/>
      <c r="K1864" s="228"/>
      <c r="M1864" s="228"/>
      <c r="O1864" s="228"/>
      <c r="Q1864" s="228"/>
      <c r="S1864" s="228"/>
      <c r="U1864" s="228"/>
      <c r="W1864" s="228"/>
    </row>
    <row r="1865" spans="1:23" x14ac:dyDescent="0.35">
      <c r="A1865" s="228"/>
      <c r="C1865" s="228"/>
      <c r="E1865" s="228"/>
      <c r="G1865" s="228"/>
      <c r="I1865" s="228"/>
      <c r="K1865" s="228"/>
      <c r="M1865" s="228"/>
      <c r="O1865" s="228"/>
      <c r="Q1865" s="228"/>
      <c r="S1865" s="228"/>
      <c r="U1865" s="228"/>
      <c r="W1865" s="228"/>
    </row>
    <row r="1866" spans="1:23" x14ac:dyDescent="0.35">
      <c r="A1866" s="228"/>
      <c r="C1866" s="228"/>
      <c r="E1866" s="228"/>
      <c r="G1866" s="228"/>
      <c r="I1866" s="228"/>
      <c r="K1866" s="228"/>
      <c r="M1866" s="228"/>
      <c r="O1866" s="228"/>
      <c r="Q1866" s="228"/>
      <c r="S1866" s="228"/>
      <c r="U1866" s="228"/>
      <c r="W1866" s="228"/>
    </row>
    <row r="1867" spans="1:23" x14ac:dyDescent="0.35">
      <c r="A1867" s="228"/>
      <c r="C1867" s="228"/>
      <c r="E1867" s="228"/>
      <c r="G1867" s="228"/>
      <c r="I1867" s="228"/>
      <c r="K1867" s="228"/>
      <c r="M1867" s="228"/>
      <c r="O1867" s="228"/>
      <c r="Q1867" s="228"/>
      <c r="S1867" s="228"/>
      <c r="U1867" s="228"/>
      <c r="W1867" s="228"/>
    </row>
    <row r="1868" spans="1:23" x14ac:dyDescent="0.35">
      <c r="A1868" s="228"/>
      <c r="C1868" s="228"/>
      <c r="E1868" s="228"/>
      <c r="G1868" s="228"/>
      <c r="I1868" s="228"/>
      <c r="K1868" s="228"/>
      <c r="M1868" s="228"/>
      <c r="O1868" s="228"/>
      <c r="Q1868" s="228"/>
      <c r="S1868" s="228"/>
      <c r="U1868" s="228"/>
      <c r="W1868" s="228"/>
    </row>
    <row r="1869" spans="1:23" x14ac:dyDescent="0.35">
      <c r="A1869" s="228"/>
      <c r="C1869" s="228"/>
      <c r="E1869" s="228"/>
      <c r="G1869" s="228"/>
      <c r="I1869" s="228"/>
      <c r="K1869" s="228"/>
      <c r="M1869" s="228"/>
      <c r="O1869" s="228"/>
      <c r="Q1869" s="228"/>
      <c r="S1869" s="228"/>
      <c r="U1869" s="228"/>
      <c r="W1869" s="228"/>
    </row>
    <row r="1870" spans="1:23" x14ac:dyDescent="0.35">
      <c r="A1870" s="228"/>
      <c r="C1870" s="228"/>
      <c r="E1870" s="228"/>
      <c r="G1870" s="228"/>
      <c r="I1870" s="228"/>
      <c r="K1870" s="228"/>
      <c r="M1870" s="228"/>
      <c r="O1870" s="228"/>
      <c r="Q1870" s="228"/>
      <c r="S1870" s="228"/>
      <c r="U1870" s="228"/>
      <c r="W1870" s="228"/>
    </row>
    <row r="1871" spans="1:23" x14ac:dyDescent="0.35">
      <c r="A1871" s="228"/>
      <c r="C1871" s="228"/>
      <c r="E1871" s="228"/>
      <c r="G1871" s="228"/>
      <c r="I1871" s="228"/>
      <c r="K1871" s="228"/>
      <c r="M1871" s="228"/>
      <c r="O1871" s="228"/>
      <c r="Q1871" s="228"/>
      <c r="S1871" s="228"/>
      <c r="U1871" s="228"/>
      <c r="W1871" s="228"/>
    </row>
    <row r="1872" spans="1:23" x14ac:dyDescent="0.35">
      <c r="A1872" s="228"/>
      <c r="C1872" s="228"/>
      <c r="E1872" s="228"/>
      <c r="G1872" s="228"/>
      <c r="I1872" s="228"/>
      <c r="K1872" s="228"/>
      <c r="M1872" s="228"/>
      <c r="O1872" s="228"/>
      <c r="Q1872" s="228"/>
      <c r="S1872" s="228"/>
      <c r="U1872" s="228"/>
      <c r="W1872" s="228"/>
    </row>
    <row r="1873" spans="1:23" x14ac:dyDescent="0.35">
      <c r="A1873" s="228"/>
      <c r="C1873" s="228"/>
      <c r="E1873" s="228"/>
      <c r="G1873" s="228"/>
      <c r="I1873" s="228"/>
      <c r="K1873" s="228"/>
      <c r="M1873" s="228"/>
      <c r="O1873" s="228"/>
      <c r="Q1873" s="228"/>
      <c r="S1873" s="228"/>
      <c r="U1873" s="228"/>
      <c r="W1873" s="228"/>
    </row>
    <row r="1874" spans="1:23" x14ac:dyDescent="0.35">
      <c r="A1874" s="228"/>
      <c r="C1874" s="228"/>
      <c r="E1874" s="228"/>
      <c r="G1874" s="228"/>
      <c r="I1874" s="228"/>
      <c r="K1874" s="228"/>
      <c r="M1874" s="228"/>
      <c r="O1874" s="228"/>
      <c r="Q1874" s="228"/>
      <c r="S1874" s="228"/>
      <c r="U1874" s="228"/>
      <c r="W1874" s="228"/>
    </row>
    <row r="1875" spans="1:23" x14ac:dyDescent="0.35">
      <c r="A1875" s="228"/>
      <c r="C1875" s="228"/>
      <c r="E1875" s="228"/>
      <c r="G1875" s="228"/>
      <c r="I1875" s="228"/>
      <c r="K1875" s="228"/>
      <c r="M1875" s="228"/>
      <c r="O1875" s="228"/>
      <c r="Q1875" s="228"/>
      <c r="S1875" s="228"/>
      <c r="U1875" s="228"/>
      <c r="W1875" s="228"/>
    </row>
    <row r="1876" spans="1:23" x14ac:dyDescent="0.35">
      <c r="A1876" s="228"/>
      <c r="C1876" s="228"/>
      <c r="E1876" s="228"/>
      <c r="G1876" s="228"/>
      <c r="I1876" s="228"/>
      <c r="K1876" s="228"/>
      <c r="M1876" s="228"/>
      <c r="O1876" s="228"/>
      <c r="Q1876" s="228"/>
      <c r="S1876" s="228"/>
      <c r="U1876" s="228"/>
      <c r="W1876" s="228"/>
    </row>
    <row r="1877" spans="1:23" x14ac:dyDescent="0.35">
      <c r="A1877" s="228"/>
      <c r="C1877" s="228"/>
      <c r="E1877" s="228"/>
      <c r="G1877" s="228"/>
      <c r="I1877" s="228"/>
      <c r="K1877" s="228"/>
      <c r="M1877" s="228"/>
      <c r="O1877" s="228"/>
      <c r="Q1877" s="228"/>
      <c r="S1877" s="228"/>
      <c r="U1877" s="228"/>
      <c r="W1877" s="228"/>
    </row>
    <row r="1878" spans="1:23" x14ac:dyDescent="0.35">
      <c r="A1878" s="228"/>
      <c r="C1878" s="228"/>
      <c r="E1878" s="228"/>
      <c r="G1878" s="228"/>
      <c r="I1878" s="228"/>
      <c r="K1878" s="228"/>
      <c r="M1878" s="228"/>
      <c r="O1878" s="228"/>
      <c r="Q1878" s="228"/>
      <c r="S1878" s="228"/>
      <c r="U1878" s="228"/>
      <c r="W1878" s="228"/>
    </row>
    <row r="1879" spans="1:23" x14ac:dyDescent="0.35">
      <c r="A1879" s="228"/>
      <c r="C1879" s="228"/>
      <c r="E1879" s="228"/>
      <c r="G1879" s="228"/>
      <c r="I1879" s="228"/>
      <c r="K1879" s="228"/>
      <c r="M1879" s="228"/>
      <c r="O1879" s="228"/>
      <c r="Q1879" s="228"/>
      <c r="S1879" s="228"/>
      <c r="U1879" s="228"/>
      <c r="W1879" s="228"/>
    </row>
    <row r="1880" spans="1:23" x14ac:dyDescent="0.35">
      <c r="A1880" s="228"/>
      <c r="C1880" s="228"/>
      <c r="E1880" s="228"/>
      <c r="G1880" s="228"/>
      <c r="I1880" s="228"/>
      <c r="K1880" s="228"/>
      <c r="M1880" s="228"/>
      <c r="O1880" s="228"/>
      <c r="Q1880" s="228"/>
      <c r="S1880" s="228"/>
      <c r="U1880" s="228"/>
      <c r="W1880" s="228"/>
    </row>
    <row r="1881" spans="1:23" x14ac:dyDescent="0.35">
      <c r="A1881" s="228"/>
      <c r="C1881" s="228"/>
      <c r="E1881" s="228"/>
      <c r="G1881" s="228"/>
      <c r="I1881" s="228"/>
      <c r="K1881" s="228"/>
      <c r="M1881" s="228"/>
      <c r="O1881" s="228"/>
      <c r="Q1881" s="228"/>
      <c r="S1881" s="228"/>
      <c r="U1881" s="228"/>
      <c r="W1881" s="228"/>
    </row>
    <row r="1882" spans="1:23" x14ac:dyDescent="0.35">
      <c r="A1882" s="228"/>
      <c r="C1882" s="228"/>
      <c r="E1882" s="228"/>
      <c r="G1882" s="228"/>
      <c r="I1882" s="228"/>
      <c r="K1882" s="228"/>
      <c r="M1882" s="228"/>
      <c r="O1882" s="228"/>
      <c r="Q1882" s="228"/>
      <c r="S1882" s="228"/>
      <c r="U1882" s="228"/>
      <c r="W1882" s="228"/>
    </row>
    <row r="1883" spans="1:23" x14ac:dyDescent="0.35">
      <c r="A1883" s="228"/>
      <c r="C1883" s="228"/>
      <c r="E1883" s="228"/>
      <c r="G1883" s="228"/>
      <c r="I1883" s="228"/>
      <c r="K1883" s="228"/>
      <c r="M1883" s="228"/>
      <c r="O1883" s="228"/>
      <c r="Q1883" s="228"/>
      <c r="S1883" s="228"/>
      <c r="U1883" s="228"/>
      <c r="W1883" s="228"/>
    </row>
    <row r="1884" spans="1:23" x14ac:dyDescent="0.35">
      <c r="A1884" s="228"/>
      <c r="C1884" s="228"/>
      <c r="E1884" s="228"/>
      <c r="G1884" s="228"/>
      <c r="I1884" s="228"/>
      <c r="K1884" s="228"/>
      <c r="M1884" s="228"/>
      <c r="O1884" s="228"/>
      <c r="Q1884" s="228"/>
      <c r="S1884" s="228"/>
      <c r="U1884" s="228"/>
      <c r="W1884" s="228"/>
    </row>
    <row r="1885" spans="1:23" x14ac:dyDescent="0.35">
      <c r="A1885" s="228"/>
      <c r="C1885" s="228"/>
      <c r="E1885" s="228"/>
      <c r="G1885" s="228"/>
      <c r="I1885" s="228"/>
      <c r="K1885" s="228"/>
      <c r="M1885" s="228"/>
      <c r="O1885" s="228"/>
      <c r="Q1885" s="228"/>
      <c r="S1885" s="228"/>
      <c r="U1885" s="228"/>
      <c r="W1885" s="228"/>
    </row>
    <row r="1886" spans="1:23" x14ac:dyDescent="0.35">
      <c r="A1886" s="228"/>
      <c r="C1886" s="228"/>
      <c r="E1886" s="228"/>
      <c r="G1886" s="228"/>
      <c r="I1886" s="228"/>
      <c r="K1886" s="228"/>
      <c r="M1886" s="228"/>
      <c r="O1886" s="228"/>
      <c r="Q1886" s="228"/>
      <c r="S1886" s="228"/>
      <c r="U1886" s="228"/>
      <c r="W1886" s="228"/>
    </row>
    <row r="1887" spans="1:23" x14ac:dyDescent="0.35">
      <c r="A1887" s="228"/>
      <c r="C1887" s="228"/>
      <c r="E1887" s="228"/>
      <c r="G1887" s="228"/>
      <c r="I1887" s="228"/>
      <c r="K1887" s="228"/>
      <c r="M1887" s="228"/>
      <c r="O1887" s="228"/>
      <c r="Q1887" s="228"/>
      <c r="S1887" s="228"/>
      <c r="U1887" s="228"/>
      <c r="W1887" s="228"/>
    </row>
    <row r="1888" spans="1:23" x14ac:dyDescent="0.35">
      <c r="A1888" s="228"/>
      <c r="C1888" s="228"/>
      <c r="E1888" s="228"/>
      <c r="G1888" s="228"/>
      <c r="I1888" s="228"/>
      <c r="K1888" s="228"/>
      <c r="M1888" s="228"/>
      <c r="O1888" s="228"/>
      <c r="Q1888" s="228"/>
      <c r="S1888" s="228"/>
      <c r="U1888" s="228"/>
      <c r="W1888" s="228"/>
    </row>
    <row r="1889" spans="1:23" x14ac:dyDescent="0.35">
      <c r="A1889" s="228"/>
      <c r="C1889" s="228"/>
      <c r="E1889" s="228"/>
      <c r="G1889" s="228"/>
      <c r="I1889" s="228"/>
      <c r="K1889" s="228"/>
      <c r="M1889" s="228"/>
      <c r="O1889" s="228"/>
      <c r="Q1889" s="228"/>
      <c r="S1889" s="228"/>
      <c r="U1889" s="228"/>
      <c r="W1889" s="228"/>
    </row>
    <row r="1890" spans="1:23" x14ac:dyDescent="0.35">
      <c r="A1890" s="228"/>
      <c r="C1890" s="228"/>
      <c r="E1890" s="228"/>
      <c r="G1890" s="228"/>
      <c r="I1890" s="228"/>
      <c r="K1890" s="228"/>
      <c r="M1890" s="228"/>
      <c r="O1890" s="228"/>
      <c r="Q1890" s="228"/>
      <c r="S1890" s="228"/>
      <c r="U1890" s="228"/>
      <c r="W1890" s="228"/>
    </row>
    <row r="1891" spans="1:23" x14ac:dyDescent="0.35">
      <c r="A1891" s="228"/>
      <c r="C1891" s="228"/>
      <c r="E1891" s="228"/>
      <c r="G1891" s="228"/>
      <c r="I1891" s="228"/>
      <c r="K1891" s="228"/>
      <c r="M1891" s="228"/>
      <c r="O1891" s="228"/>
      <c r="Q1891" s="228"/>
      <c r="S1891" s="228"/>
      <c r="U1891" s="228"/>
      <c r="W1891" s="228"/>
    </row>
    <row r="1892" spans="1:23" x14ac:dyDescent="0.35">
      <c r="A1892" s="228"/>
      <c r="C1892" s="228"/>
      <c r="E1892" s="228"/>
      <c r="G1892" s="228"/>
      <c r="I1892" s="228"/>
      <c r="K1892" s="228"/>
      <c r="M1892" s="228"/>
      <c r="O1892" s="228"/>
      <c r="Q1892" s="228"/>
      <c r="S1892" s="228"/>
      <c r="U1892" s="228"/>
      <c r="W1892" s="228"/>
    </row>
    <row r="1893" spans="1:23" x14ac:dyDescent="0.35">
      <c r="A1893" s="228"/>
      <c r="C1893" s="228"/>
      <c r="E1893" s="228"/>
      <c r="G1893" s="228"/>
      <c r="I1893" s="228"/>
      <c r="K1893" s="228"/>
      <c r="M1893" s="228"/>
      <c r="O1893" s="228"/>
      <c r="Q1893" s="228"/>
      <c r="S1893" s="228"/>
      <c r="U1893" s="228"/>
      <c r="W1893" s="228"/>
    </row>
    <row r="1894" spans="1:23" x14ac:dyDescent="0.35">
      <c r="A1894" s="228"/>
      <c r="C1894" s="228"/>
      <c r="E1894" s="228"/>
      <c r="G1894" s="228"/>
      <c r="I1894" s="228"/>
      <c r="K1894" s="228"/>
      <c r="M1894" s="228"/>
      <c r="O1894" s="228"/>
      <c r="Q1894" s="228"/>
      <c r="S1894" s="228"/>
      <c r="U1894" s="228"/>
      <c r="W1894" s="228"/>
    </row>
    <row r="1895" spans="1:23" x14ac:dyDescent="0.35">
      <c r="A1895" s="228"/>
      <c r="C1895" s="228"/>
      <c r="E1895" s="228"/>
      <c r="G1895" s="228"/>
      <c r="I1895" s="228"/>
      <c r="K1895" s="228"/>
      <c r="M1895" s="228"/>
      <c r="O1895" s="228"/>
      <c r="Q1895" s="228"/>
      <c r="S1895" s="228"/>
      <c r="U1895" s="228"/>
      <c r="W1895" s="228"/>
    </row>
    <row r="1896" spans="1:23" x14ac:dyDescent="0.35">
      <c r="A1896" s="228"/>
      <c r="C1896" s="228"/>
      <c r="E1896" s="228"/>
      <c r="G1896" s="228"/>
      <c r="I1896" s="228"/>
      <c r="K1896" s="228"/>
      <c r="M1896" s="228"/>
      <c r="O1896" s="228"/>
      <c r="Q1896" s="228"/>
      <c r="S1896" s="228"/>
      <c r="U1896" s="228"/>
      <c r="W1896" s="228"/>
    </row>
    <row r="1897" spans="1:23" x14ac:dyDescent="0.35">
      <c r="A1897" s="228"/>
      <c r="C1897" s="228"/>
      <c r="E1897" s="228"/>
      <c r="G1897" s="228"/>
      <c r="I1897" s="228"/>
      <c r="K1897" s="228"/>
      <c r="M1897" s="228"/>
      <c r="O1897" s="228"/>
      <c r="Q1897" s="228"/>
      <c r="S1897" s="228"/>
      <c r="U1897" s="228"/>
      <c r="W1897" s="228"/>
    </row>
    <row r="1898" spans="1:23" x14ac:dyDescent="0.35">
      <c r="A1898" s="228"/>
      <c r="C1898" s="228"/>
      <c r="E1898" s="228"/>
      <c r="G1898" s="228"/>
      <c r="I1898" s="228"/>
      <c r="K1898" s="228"/>
      <c r="M1898" s="228"/>
      <c r="O1898" s="228"/>
      <c r="Q1898" s="228"/>
      <c r="S1898" s="228"/>
      <c r="U1898" s="228"/>
      <c r="W1898" s="228"/>
    </row>
    <row r="1899" spans="1:23" x14ac:dyDescent="0.35">
      <c r="A1899" s="228"/>
      <c r="C1899" s="228"/>
      <c r="E1899" s="228"/>
      <c r="G1899" s="228"/>
      <c r="I1899" s="228"/>
      <c r="K1899" s="228"/>
      <c r="M1899" s="228"/>
      <c r="O1899" s="228"/>
      <c r="Q1899" s="228"/>
      <c r="S1899" s="228"/>
      <c r="U1899" s="228"/>
      <c r="W1899" s="228"/>
    </row>
    <row r="1900" spans="1:23" x14ac:dyDescent="0.35">
      <c r="A1900" s="228"/>
      <c r="C1900" s="228"/>
      <c r="E1900" s="228"/>
      <c r="G1900" s="228"/>
      <c r="I1900" s="228"/>
      <c r="K1900" s="228"/>
      <c r="M1900" s="228"/>
      <c r="O1900" s="228"/>
      <c r="Q1900" s="228"/>
      <c r="S1900" s="228"/>
      <c r="U1900" s="228"/>
      <c r="W1900" s="228"/>
    </row>
    <row r="1901" spans="1:23" x14ac:dyDescent="0.35">
      <c r="A1901" s="228"/>
      <c r="C1901" s="228"/>
      <c r="E1901" s="228"/>
      <c r="G1901" s="228"/>
      <c r="I1901" s="228"/>
      <c r="K1901" s="228"/>
      <c r="M1901" s="228"/>
      <c r="O1901" s="228"/>
      <c r="Q1901" s="228"/>
      <c r="S1901" s="228"/>
      <c r="U1901" s="228"/>
      <c r="W1901" s="228"/>
    </row>
    <row r="1902" spans="1:23" x14ac:dyDescent="0.35">
      <c r="A1902" s="228"/>
      <c r="C1902" s="228"/>
      <c r="E1902" s="228"/>
      <c r="G1902" s="228"/>
      <c r="I1902" s="228"/>
      <c r="K1902" s="228"/>
      <c r="M1902" s="228"/>
      <c r="O1902" s="228"/>
      <c r="Q1902" s="228"/>
      <c r="S1902" s="228"/>
      <c r="U1902" s="228"/>
      <c r="W1902" s="228"/>
    </row>
    <row r="1903" spans="1:23" x14ac:dyDescent="0.35">
      <c r="A1903" s="228"/>
      <c r="C1903" s="228"/>
      <c r="E1903" s="228"/>
      <c r="G1903" s="228"/>
      <c r="I1903" s="228"/>
      <c r="K1903" s="228"/>
      <c r="M1903" s="228"/>
      <c r="O1903" s="228"/>
      <c r="Q1903" s="228"/>
      <c r="S1903" s="228"/>
      <c r="U1903" s="228"/>
      <c r="W1903" s="228"/>
    </row>
    <row r="1904" spans="1:23" x14ac:dyDescent="0.35">
      <c r="A1904" s="228"/>
      <c r="C1904" s="228"/>
      <c r="E1904" s="228"/>
      <c r="G1904" s="228"/>
      <c r="I1904" s="228"/>
      <c r="K1904" s="228"/>
      <c r="M1904" s="228"/>
      <c r="O1904" s="228"/>
      <c r="Q1904" s="228"/>
      <c r="S1904" s="228"/>
      <c r="U1904" s="228"/>
      <c r="W1904" s="228"/>
    </row>
    <row r="1905" spans="1:23" x14ac:dyDescent="0.35">
      <c r="A1905" s="228"/>
      <c r="C1905" s="228"/>
      <c r="E1905" s="228"/>
      <c r="G1905" s="228"/>
      <c r="I1905" s="228"/>
      <c r="K1905" s="228"/>
      <c r="M1905" s="228"/>
      <c r="O1905" s="228"/>
      <c r="Q1905" s="228"/>
      <c r="S1905" s="228"/>
      <c r="U1905" s="228"/>
      <c r="W1905" s="228"/>
    </row>
    <row r="1906" spans="1:23" x14ac:dyDescent="0.35">
      <c r="A1906" s="228"/>
      <c r="C1906" s="228"/>
      <c r="E1906" s="228"/>
      <c r="G1906" s="228"/>
      <c r="I1906" s="228"/>
      <c r="K1906" s="228"/>
      <c r="M1906" s="228"/>
      <c r="O1906" s="228"/>
      <c r="Q1906" s="228"/>
      <c r="S1906" s="228"/>
      <c r="U1906" s="228"/>
      <c r="W1906" s="228"/>
    </row>
    <row r="1907" spans="1:23" x14ac:dyDescent="0.35">
      <c r="A1907" s="228"/>
      <c r="C1907" s="228"/>
      <c r="E1907" s="228"/>
      <c r="G1907" s="228"/>
      <c r="I1907" s="228"/>
      <c r="K1907" s="228"/>
      <c r="M1907" s="228"/>
      <c r="O1907" s="228"/>
      <c r="Q1907" s="228"/>
      <c r="S1907" s="228"/>
      <c r="U1907" s="228"/>
      <c r="W1907" s="228"/>
    </row>
    <row r="1908" spans="1:23" x14ac:dyDescent="0.35">
      <c r="A1908" s="228"/>
      <c r="C1908" s="228"/>
      <c r="E1908" s="228"/>
      <c r="G1908" s="228"/>
      <c r="I1908" s="228"/>
      <c r="K1908" s="228"/>
      <c r="M1908" s="228"/>
      <c r="O1908" s="228"/>
      <c r="Q1908" s="228"/>
      <c r="S1908" s="228"/>
      <c r="U1908" s="228"/>
      <c r="W1908" s="228"/>
    </row>
    <row r="1909" spans="1:23" x14ac:dyDescent="0.35">
      <c r="A1909" s="228"/>
      <c r="C1909" s="228"/>
      <c r="E1909" s="228"/>
      <c r="G1909" s="228"/>
      <c r="I1909" s="228"/>
      <c r="K1909" s="228"/>
      <c r="M1909" s="228"/>
      <c r="O1909" s="228"/>
      <c r="Q1909" s="228"/>
      <c r="S1909" s="228"/>
      <c r="U1909" s="228"/>
      <c r="W1909" s="228"/>
    </row>
    <row r="1910" spans="1:23" x14ac:dyDescent="0.35">
      <c r="A1910" s="228"/>
      <c r="C1910" s="228"/>
      <c r="E1910" s="228"/>
      <c r="G1910" s="228"/>
      <c r="I1910" s="228"/>
      <c r="K1910" s="228"/>
      <c r="M1910" s="228"/>
      <c r="O1910" s="228"/>
      <c r="Q1910" s="228"/>
      <c r="S1910" s="228"/>
      <c r="U1910" s="228"/>
      <c r="W1910" s="228"/>
    </row>
    <row r="1911" spans="1:23" x14ac:dyDescent="0.35">
      <c r="A1911" s="228"/>
      <c r="C1911" s="228"/>
      <c r="E1911" s="228"/>
      <c r="G1911" s="228"/>
      <c r="I1911" s="228"/>
      <c r="K1911" s="228"/>
      <c r="M1911" s="228"/>
      <c r="O1911" s="228"/>
      <c r="Q1911" s="228"/>
      <c r="S1911" s="228"/>
      <c r="U1911" s="228"/>
      <c r="W1911" s="228"/>
    </row>
    <row r="1912" spans="1:23" x14ac:dyDescent="0.35">
      <c r="A1912" s="228"/>
      <c r="C1912" s="228"/>
      <c r="E1912" s="228"/>
      <c r="G1912" s="228"/>
      <c r="I1912" s="228"/>
      <c r="K1912" s="228"/>
      <c r="M1912" s="228"/>
      <c r="O1912" s="228"/>
      <c r="Q1912" s="228"/>
      <c r="S1912" s="228"/>
      <c r="U1912" s="228"/>
      <c r="W1912" s="228"/>
    </row>
    <row r="1913" spans="1:23" x14ac:dyDescent="0.35">
      <c r="A1913" s="228"/>
      <c r="C1913" s="228"/>
      <c r="E1913" s="228"/>
      <c r="G1913" s="228"/>
      <c r="I1913" s="228"/>
      <c r="K1913" s="228"/>
      <c r="M1913" s="228"/>
      <c r="O1913" s="228"/>
      <c r="Q1913" s="228"/>
      <c r="S1913" s="228"/>
      <c r="U1913" s="228"/>
      <c r="W1913" s="228"/>
    </row>
    <row r="1914" spans="1:23" x14ac:dyDescent="0.35">
      <c r="A1914" s="228"/>
      <c r="C1914" s="228"/>
      <c r="E1914" s="228"/>
      <c r="G1914" s="228"/>
      <c r="I1914" s="228"/>
      <c r="K1914" s="228"/>
      <c r="M1914" s="228"/>
      <c r="O1914" s="228"/>
      <c r="Q1914" s="228"/>
      <c r="S1914" s="228"/>
      <c r="U1914" s="228"/>
      <c r="W1914" s="228"/>
    </row>
    <row r="1915" spans="1:23" x14ac:dyDescent="0.35">
      <c r="A1915" s="228"/>
      <c r="C1915" s="228"/>
      <c r="E1915" s="228"/>
      <c r="G1915" s="228"/>
      <c r="I1915" s="228"/>
      <c r="K1915" s="228"/>
      <c r="M1915" s="228"/>
      <c r="O1915" s="228"/>
      <c r="Q1915" s="228"/>
      <c r="S1915" s="228"/>
      <c r="U1915" s="228"/>
      <c r="W1915" s="228"/>
    </row>
    <row r="1916" spans="1:23" x14ac:dyDescent="0.35">
      <c r="A1916" s="228"/>
      <c r="C1916" s="228"/>
      <c r="E1916" s="228"/>
      <c r="G1916" s="228"/>
      <c r="I1916" s="228"/>
      <c r="K1916" s="228"/>
      <c r="M1916" s="228"/>
      <c r="O1916" s="228"/>
      <c r="Q1916" s="228"/>
      <c r="S1916" s="228"/>
      <c r="U1916" s="228"/>
      <c r="W1916" s="228"/>
    </row>
    <row r="1917" spans="1:23" x14ac:dyDescent="0.35">
      <c r="A1917" s="228"/>
      <c r="C1917" s="228"/>
      <c r="E1917" s="228"/>
      <c r="G1917" s="228"/>
      <c r="I1917" s="228"/>
      <c r="K1917" s="228"/>
      <c r="M1917" s="228"/>
      <c r="O1917" s="228"/>
      <c r="Q1917" s="228"/>
      <c r="S1917" s="228"/>
      <c r="U1917" s="228"/>
      <c r="W1917" s="228"/>
    </row>
    <row r="1918" spans="1:23" x14ac:dyDescent="0.35">
      <c r="A1918" s="228"/>
      <c r="C1918" s="228"/>
      <c r="E1918" s="228"/>
      <c r="G1918" s="228"/>
      <c r="I1918" s="228"/>
      <c r="K1918" s="228"/>
      <c r="M1918" s="228"/>
      <c r="O1918" s="228"/>
      <c r="Q1918" s="228"/>
      <c r="S1918" s="228"/>
      <c r="U1918" s="228"/>
      <c r="W1918" s="228"/>
    </row>
    <row r="1919" spans="1:23" x14ac:dyDescent="0.35">
      <c r="A1919" s="228"/>
      <c r="C1919" s="228"/>
      <c r="E1919" s="228"/>
      <c r="G1919" s="228"/>
      <c r="I1919" s="228"/>
      <c r="K1919" s="228"/>
      <c r="M1919" s="228"/>
      <c r="O1919" s="228"/>
      <c r="Q1919" s="228"/>
      <c r="S1919" s="228"/>
      <c r="U1919" s="228"/>
      <c r="W1919" s="228"/>
    </row>
    <row r="1920" spans="1:23" x14ac:dyDescent="0.35">
      <c r="A1920" s="228"/>
      <c r="C1920" s="228"/>
      <c r="E1920" s="228"/>
      <c r="G1920" s="228"/>
      <c r="I1920" s="228"/>
      <c r="K1920" s="228"/>
      <c r="M1920" s="228"/>
      <c r="O1920" s="228"/>
      <c r="Q1920" s="228"/>
      <c r="S1920" s="228"/>
      <c r="U1920" s="228"/>
      <c r="W1920" s="228"/>
    </row>
    <row r="1921" spans="1:23" x14ac:dyDescent="0.35">
      <c r="A1921" s="228"/>
      <c r="C1921" s="228"/>
      <c r="E1921" s="228"/>
      <c r="G1921" s="228"/>
      <c r="I1921" s="228"/>
      <c r="K1921" s="228"/>
      <c r="M1921" s="228"/>
      <c r="O1921" s="228"/>
      <c r="Q1921" s="228"/>
      <c r="S1921" s="228"/>
      <c r="U1921" s="228"/>
      <c r="W1921" s="228"/>
    </row>
    <row r="1922" spans="1:23" x14ac:dyDescent="0.35">
      <c r="A1922" s="228"/>
      <c r="C1922" s="228"/>
      <c r="E1922" s="228"/>
      <c r="G1922" s="228"/>
      <c r="I1922" s="228"/>
      <c r="K1922" s="228"/>
      <c r="M1922" s="228"/>
      <c r="O1922" s="228"/>
      <c r="Q1922" s="228"/>
      <c r="S1922" s="228"/>
      <c r="U1922" s="228"/>
      <c r="W1922" s="228"/>
    </row>
    <row r="1923" spans="1:23" x14ac:dyDescent="0.35">
      <c r="A1923" s="228"/>
      <c r="C1923" s="228"/>
      <c r="E1923" s="228"/>
      <c r="G1923" s="228"/>
      <c r="I1923" s="228"/>
      <c r="K1923" s="228"/>
      <c r="M1923" s="228"/>
      <c r="O1923" s="228"/>
      <c r="Q1923" s="228"/>
      <c r="S1923" s="228"/>
      <c r="U1923" s="228"/>
      <c r="W1923" s="228"/>
    </row>
    <row r="1924" spans="1:23" x14ac:dyDescent="0.35">
      <c r="A1924" s="228"/>
      <c r="C1924" s="228"/>
      <c r="E1924" s="228"/>
      <c r="G1924" s="228"/>
      <c r="I1924" s="228"/>
      <c r="K1924" s="228"/>
      <c r="M1924" s="228"/>
      <c r="O1924" s="228"/>
      <c r="Q1924" s="228"/>
      <c r="S1924" s="228"/>
      <c r="U1924" s="228"/>
      <c r="W1924" s="228"/>
    </row>
    <row r="1925" spans="1:23" x14ac:dyDescent="0.35">
      <c r="A1925" s="228"/>
      <c r="C1925" s="228"/>
      <c r="E1925" s="228"/>
      <c r="G1925" s="228"/>
      <c r="I1925" s="228"/>
      <c r="K1925" s="228"/>
      <c r="M1925" s="228"/>
      <c r="O1925" s="228"/>
      <c r="Q1925" s="228"/>
      <c r="S1925" s="228"/>
      <c r="U1925" s="228"/>
      <c r="W1925" s="228"/>
    </row>
    <row r="1926" spans="1:23" x14ac:dyDescent="0.35">
      <c r="A1926" s="228"/>
      <c r="C1926" s="228"/>
      <c r="E1926" s="228"/>
      <c r="G1926" s="228"/>
      <c r="I1926" s="228"/>
      <c r="K1926" s="228"/>
      <c r="M1926" s="228"/>
      <c r="O1926" s="228"/>
      <c r="Q1926" s="228"/>
      <c r="S1926" s="228"/>
      <c r="U1926" s="228"/>
      <c r="W1926" s="228"/>
    </row>
    <row r="1927" spans="1:23" x14ac:dyDescent="0.35">
      <c r="A1927" s="228"/>
      <c r="C1927" s="228"/>
      <c r="E1927" s="228"/>
      <c r="G1927" s="228"/>
      <c r="I1927" s="228"/>
      <c r="K1927" s="228"/>
      <c r="M1927" s="228"/>
      <c r="O1927" s="228"/>
      <c r="Q1927" s="228"/>
      <c r="S1927" s="228"/>
      <c r="U1927" s="228"/>
      <c r="W1927" s="228"/>
    </row>
    <row r="1928" spans="1:23" x14ac:dyDescent="0.35">
      <c r="A1928" s="228"/>
      <c r="C1928" s="228"/>
      <c r="E1928" s="228"/>
      <c r="G1928" s="228"/>
      <c r="I1928" s="228"/>
      <c r="K1928" s="228"/>
      <c r="M1928" s="228"/>
      <c r="O1928" s="228"/>
      <c r="Q1928" s="228"/>
      <c r="S1928" s="228"/>
      <c r="U1928" s="228"/>
      <c r="W1928" s="228"/>
    </row>
    <row r="1929" spans="1:23" x14ac:dyDescent="0.35">
      <c r="A1929" s="228"/>
      <c r="C1929" s="228"/>
      <c r="E1929" s="228"/>
      <c r="G1929" s="228"/>
      <c r="I1929" s="228"/>
      <c r="K1929" s="228"/>
      <c r="M1929" s="228"/>
      <c r="O1929" s="228"/>
      <c r="Q1929" s="228"/>
      <c r="S1929" s="228"/>
      <c r="U1929" s="228"/>
      <c r="W1929" s="228"/>
    </row>
    <row r="1930" spans="1:23" x14ac:dyDescent="0.35">
      <c r="A1930" s="228"/>
      <c r="C1930" s="228"/>
      <c r="E1930" s="228"/>
      <c r="G1930" s="228"/>
      <c r="I1930" s="228"/>
      <c r="K1930" s="228"/>
      <c r="M1930" s="228"/>
      <c r="O1930" s="228"/>
      <c r="Q1930" s="228"/>
      <c r="S1930" s="228"/>
      <c r="U1930" s="228"/>
      <c r="W1930" s="228"/>
    </row>
    <row r="1931" spans="1:23" x14ac:dyDescent="0.35">
      <c r="A1931" s="228"/>
      <c r="C1931" s="228"/>
      <c r="E1931" s="228"/>
      <c r="G1931" s="228"/>
      <c r="I1931" s="228"/>
      <c r="K1931" s="228"/>
      <c r="M1931" s="228"/>
      <c r="O1931" s="228"/>
      <c r="Q1931" s="228"/>
      <c r="S1931" s="228"/>
      <c r="U1931" s="228"/>
      <c r="W1931" s="228"/>
    </row>
    <row r="1932" spans="1:23" x14ac:dyDescent="0.35">
      <c r="A1932" s="228"/>
      <c r="C1932" s="228"/>
      <c r="E1932" s="228"/>
      <c r="G1932" s="228"/>
      <c r="I1932" s="228"/>
      <c r="K1932" s="228"/>
      <c r="M1932" s="228"/>
      <c r="O1932" s="228"/>
      <c r="Q1932" s="228"/>
      <c r="S1932" s="228"/>
      <c r="U1932" s="228"/>
      <c r="W1932" s="228"/>
    </row>
    <row r="1933" spans="1:23" x14ac:dyDescent="0.35">
      <c r="A1933" s="228"/>
      <c r="C1933" s="228"/>
      <c r="E1933" s="228"/>
      <c r="G1933" s="228"/>
      <c r="I1933" s="228"/>
      <c r="K1933" s="228"/>
      <c r="M1933" s="228"/>
      <c r="O1933" s="228"/>
      <c r="Q1933" s="228"/>
      <c r="S1933" s="228"/>
      <c r="U1933" s="228"/>
      <c r="W1933" s="228"/>
    </row>
    <row r="1934" spans="1:23" x14ac:dyDescent="0.35">
      <c r="A1934" s="228"/>
      <c r="C1934" s="228"/>
      <c r="E1934" s="228"/>
      <c r="G1934" s="228"/>
      <c r="I1934" s="228"/>
      <c r="K1934" s="228"/>
      <c r="M1934" s="228"/>
      <c r="O1934" s="228"/>
      <c r="Q1934" s="228"/>
      <c r="S1934" s="228"/>
      <c r="U1934" s="228"/>
      <c r="W1934" s="228"/>
    </row>
    <row r="1935" spans="1:23" x14ac:dyDescent="0.35">
      <c r="A1935" s="228"/>
      <c r="C1935" s="228"/>
      <c r="E1935" s="228"/>
      <c r="G1935" s="228"/>
      <c r="I1935" s="228"/>
      <c r="K1935" s="228"/>
      <c r="M1935" s="228"/>
      <c r="O1935" s="228"/>
      <c r="Q1935" s="228"/>
      <c r="S1935" s="228"/>
      <c r="U1935" s="228"/>
      <c r="W1935" s="228"/>
    </row>
    <row r="1936" spans="1:23" x14ac:dyDescent="0.35">
      <c r="A1936" s="228"/>
      <c r="C1936" s="228"/>
      <c r="E1936" s="228"/>
      <c r="G1936" s="228"/>
      <c r="I1936" s="228"/>
      <c r="K1936" s="228"/>
      <c r="M1936" s="228"/>
      <c r="O1936" s="228"/>
      <c r="Q1936" s="228"/>
      <c r="S1936" s="228"/>
      <c r="U1936" s="228"/>
      <c r="W1936" s="228"/>
    </row>
    <row r="1937" spans="1:23" x14ac:dyDescent="0.35">
      <c r="A1937" s="228"/>
      <c r="C1937" s="228"/>
      <c r="E1937" s="228"/>
      <c r="G1937" s="228"/>
      <c r="I1937" s="228"/>
      <c r="K1937" s="228"/>
      <c r="M1937" s="228"/>
      <c r="O1937" s="228"/>
      <c r="Q1937" s="228"/>
      <c r="S1937" s="228"/>
      <c r="U1937" s="228"/>
      <c r="W1937" s="228"/>
    </row>
    <row r="1938" spans="1:23" x14ac:dyDescent="0.35">
      <c r="A1938" s="228"/>
      <c r="C1938" s="228"/>
      <c r="E1938" s="228"/>
      <c r="G1938" s="228"/>
      <c r="I1938" s="228"/>
      <c r="K1938" s="228"/>
      <c r="M1938" s="228"/>
      <c r="O1938" s="228"/>
      <c r="Q1938" s="228"/>
      <c r="S1938" s="228"/>
      <c r="U1938" s="228"/>
      <c r="W1938" s="228"/>
    </row>
    <row r="1939" spans="1:23" x14ac:dyDescent="0.35">
      <c r="A1939" s="228"/>
      <c r="C1939" s="228"/>
      <c r="E1939" s="228"/>
      <c r="G1939" s="228"/>
      <c r="I1939" s="228"/>
      <c r="K1939" s="228"/>
      <c r="M1939" s="228"/>
      <c r="O1939" s="228"/>
      <c r="Q1939" s="228"/>
      <c r="S1939" s="228"/>
      <c r="U1939" s="228"/>
      <c r="W1939" s="228"/>
    </row>
    <row r="1940" spans="1:23" x14ac:dyDescent="0.35">
      <c r="A1940" s="228"/>
      <c r="C1940" s="228"/>
      <c r="E1940" s="228"/>
      <c r="G1940" s="228"/>
      <c r="I1940" s="228"/>
      <c r="K1940" s="228"/>
      <c r="M1940" s="228"/>
      <c r="O1940" s="228"/>
      <c r="Q1940" s="228"/>
      <c r="S1940" s="228"/>
      <c r="U1940" s="228"/>
      <c r="W1940" s="228"/>
    </row>
    <row r="1941" spans="1:23" x14ac:dyDescent="0.35">
      <c r="A1941" s="228"/>
      <c r="C1941" s="228"/>
      <c r="E1941" s="228"/>
      <c r="G1941" s="228"/>
      <c r="I1941" s="228"/>
      <c r="K1941" s="228"/>
      <c r="M1941" s="228"/>
      <c r="O1941" s="228"/>
      <c r="Q1941" s="228"/>
      <c r="S1941" s="228"/>
      <c r="U1941" s="228"/>
      <c r="W1941" s="228"/>
    </row>
    <row r="1942" spans="1:23" x14ac:dyDescent="0.35">
      <c r="A1942" s="228"/>
      <c r="C1942" s="228"/>
      <c r="E1942" s="228"/>
      <c r="G1942" s="228"/>
      <c r="I1942" s="228"/>
      <c r="K1942" s="228"/>
      <c r="M1942" s="228"/>
      <c r="O1942" s="228"/>
      <c r="Q1942" s="228"/>
      <c r="S1942" s="228"/>
      <c r="U1942" s="228"/>
      <c r="W1942" s="228"/>
    </row>
    <row r="1943" spans="1:23" x14ac:dyDescent="0.35">
      <c r="A1943" s="228"/>
      <c r="C1943" s="228"/>
      <c r="E1943" s="228"/>
      <c r="G1943" s="228"/>
      <c r="I1943" s="228"/>
      <c r="K1943" s="228"/>
      <c r="M1943" s="228"/>
      <c r="O1943" s="228"/>
      <c r="Q1943" s="228"/>
      <c r="S1943" s="228"/>
      <c r="U1943" s="228"/>
      <c r="W1943" s="228"/>
    </row>
    <row r="1944" spans="1:23" x14ac:dyDescent="0.35">
      <c r="A1944" s="228"/>
      <c r="C1944" s="228"/>
      <c r="E1944" s="228"/>
      <c r="G1944" s="228"/>
      <c r="I1944" s="228"/>
      <c r="K1944" s="228"/>
      <c r="M1944" s="228"/>
      <c r="O1944" s="228"/>
      <c r="Q1944" s="228"/>
      <c r="S1944" s="228"/>
      <c r="U1944" s="228"/>
      <c r="W1944" s="228"/>
    </row>
    <row r="1945" spans="1:23" x14ac:dyDescent="0.35">
      <c r="A1945" s="228"/>
      <c r="C1945" s="228"/>
      <c r="E1945" s="228"/>
      <c r="G1945" s="228"/>
      <c r="I1945" s="228"/>
      <c r="K1945" s="228"/>
      <c r="M1945" s="228"/>
      <c r="O1945" s="228"/>
      <c r="Q1945" s="228"/>
      <c r="S1945" s="228"/>
      <c r="U1945" s="228"/>
      <c r="W1945" s="228"/>
    </row>
    <row r="1946" spans="1:23" x14ac:dyDescent="0.35">
      <c r="A1946" s="228"/>
      <c r="C1946" s="228"/>
      <c r="E1946" s="228"/>
      <c r="G1946" s="228"/>
      <c r="I1946" s="228"/>
      <c r="K1946" s="228"/>
      <c r="M1946" s="228"/>
      <c r="O1946" s="228"/>
      <c r="Q1946" s="228"/>
      <c r="S1946" s="228"/>
      <c r="U1946" s="228"/>
      <c r="W1946" s="228"/>
    </row>
    <row r="1947" spans="1:23" x14ac:dyDescent="0.35">
      <c r="A1947" s="228"/>
      <c r="C1947" s="228"/>
      <c r="E1947" s="228"/>
      <c r="G1947" s="228"/>
      <c r="I1947" s="228"/>
      <c r="K1947" s="228"/>
      <c r="M1947" s="228"/>
      <c r="O1947" s="228"/>
      <c r="Q1947" s="228"/>
      <c r="S1947" s="228"/>
      <c r="U1947" s="228"/>
      <c r="W1947" s="228"/>
    </row>
    <row r="1948" spans="1:23" x14ac:dyDescent="0.35">
      <c r="A1948" s="228"/>
      <c r="C1948" s="228"/>
      <c r="E1948" s="228"/>
      <c r="G1948" s="228"/>
      <c r="I1948" s="228"/>
      <c r="K1948" s="228"/>
      <c r="M1948" s="228"/>
      <c r="O1948" s="228"/>
      <c r="Q1948" s="228"/>
      <c r="S1948" s="228"/>
      <c r="U1948" s="228"/>
      <c r="W1948" s="228"/>
    </row>
    <row r="1949" spans="1:23" x14ac:dyDescent="0.35">
      <c r="A1949" s="228"/>
      <c r="C1949" s="228"/>
      <c r="E1949" s="228"/>
      <c r="G1949" s="228"/>
      <c r="I1949" s="228"/>
      <c r="K1949" s="228"/>
      <c r="M1949" s="228"/>
      <c r="O1949" s="228"/>
      <c r="Q1949" s="228"/>
      <c r="S1949" s="228"/>
      <c r="U1949" s="228"/>
      <c r="W1949" s="228"/>
    </row>
    <row r="1950" spans="1:23" x14ac:dyDescent="0.35">
      <c r="A1950" s="228"/>
      <c r="C1950" s="228"/>
      <c r="E1950" s="228"/>
      <c r="G1950" s="228"/>
      <c r="I1950" s="228"/>
      <c r="K1950" s="228"/>
      <c r="M1950" s="228"/>
      <c r="O1950" s="228"/>
      <c r="Q1950" s="228"/>
      <c r="S1950" s="228"/>
      <c r="U1950" s="228"/>
      <c r="W1950" s="228"/>
    </row>
    <row r="1951" spans="1:23" x14ac:dyDescent="0.35">
      <c r="A1951" s="228"/>
      <c r="C1951" s="228"/>
      <c r="E1951" s="228"/>
      <c r="G1951" s="228"/>
      <c r="I1951" s="228"/>
      <c r="K1951" s="228"/>
      <c r="M1951" s="228"/>
      <c r="O1951" s="228"/>
      <c r="Q1951" s="228"/>
      <c r="S1951" s="228"/>
      <c r="U1951" s="228"/>
      <c r="W1951" s="228"/>
    </row>
    <row r="1952" spans="1:23" x14ac:dyDescent="0.35">
      <c r="A1952" s="228"/>
      <c r="C1952" s="228"/>
      <c r="E1952" s="228"/>
      <c r="G1952" s="228"/>
      <c r="I1952" s="228"/>
      <c r="K1952" s="228"/>
      <c r="M1952" s="228"/>
      <c r="O1952" s="228"/>
      <c r="Q1952" s="228"/>
      <c r="S1952" s="228"/>
      <c r="U1952" s="228"/>
      <c r="W1952" s="228"/>
    </row>
    <row r="1953" spans="1:23" x14ac:dyDescent="0.35">
      <c r="A1953" s="228"/>
      <c r="C1953" s="228"/>
      <c r="E1953" s="228"/>
      <c r="G1953" s="228"/>
      <c r="I1953" s="228"/>
      <c r="K1953" s="228"/>
      <c r="M1953" s="228"/>
      <c r="O1953" s="228"/>
      <c r="Q1953" s="228"/>
      <c r="S1953" s="228"/>
      <c r="U1953" s="228"/>
      <c r="W1953" s="228"/>
    </row>
    <row r="1954" spans="1:23" x14ac:dyDescent="0.35">
      <c r="A1954" s="228"/>
      <c r="C1954" s="228"/>
      <c r="E1954" s="228"/>
      <c r="G1954" s="228"/>
      <c r="I1954" s="228"/>
      <c r="K1954" s="228"/>
      <c r="M1954" s="228"/>
      <c r="O1954" s="228"/>
      <c r="Q1954" s="228"/>
      <c r="S1954" s="228"/>
      <c r="U1954" s="228"/>
      <c r="W1954" s="228"/>
    </row>
    <row r="1955" spans="1:23" x14ac:dyDescent="0.35">
      <c r="A1955" s="228"/>
      <c r="C1955" s="228"/>
      <c r="E1955" s="228"/>
      <c r="G1955" s="228"/>
      <c r="I1955" s="228"/>
      <c r="K1955" s="228"/>
      <c r="M1955" s="228"/>
      <c r="O1955" s="228"/>
      <c r="Q1955" s="228"/>
      <c r="S1955" s="228"/>
      <c r="U1955" s="228"/>
      <c r="W1955" s="228"/>
    </row>
    <row r="1956" spans="1:23" x14ac:dyDescent="0.35">
      <c r="A1956" s="228"/>
      <c r="C1956" s="228"/>
      <c r="E1956" s="228"/>
      <c r="G1956" s="228"/>
      <c r="I1956" s="228"/>
      <c r="K1956" s="228"/>
      <c r="M1956" s="228"/>
      <c r="O1956" s="228"/>
      <c r="Q1956" s="228"/>
      <c r="S1956" s="228"/>
      <c r="U1956" s="228"/>
      <c r="W1956" s="228"/>
    </row>
    <row r="1957" spans="1:23" x14ac:dyDescent="0.35">
      <c r="A1957" s="228"/>
      <c r="C1957" s="228"/>
      <c r="E1957" s="228"/>
      <c r="G1957" s="228"/>
      <c r="I1957" s="228"/>
      <c r="K1957" s="228"/>
      <c r="M1957" s="228"/>
      <c r="O1957" s="228"/>
      <c r="Q1957" s="228"/>
      <c r="S1957" s="228"/>
      <c r="U1957" s="228"/>
      <c r="W1957" s="228"/>
    </row>
    <row r="1958" spans="1:23" x14ac:dyDescent="0.35">
      <c r="A1958" s="228"/>
      <c r="C1958" s="228"/>
      <c r="E1958" s="228"/>
      <c r="G1958" s="228"/>
      <c r="I1958" s="228"/>
      <c r="K1958" s="228"/>
      <c r="M1958" s="228"/>
      <c r="O1958" s="228"/>
      <c r="Q1958" s="228"/>
      <c r="S1958" s="228"/>
      <c r="U1958" s="228"/>
      <c r="W1958" s="228"/>
    </row>
    <row r="1959" spans="1:23" x14ac:dyDescent="0.35">
      <c r="A1959" s="228"/>
      <c r="C1959" s="228"/>
      <c r="E1959" s="228"/>
      <c r="G1959" s="228"/>
      <c r="I1959" s="228"/>
      <c r="K1959" s="228"/>
      <c r="M1959" s="228"/>
      <c r="O1959" s="228"/>
      <c r="Q1959" s="228"/>
      <c r="S1959" s="228"/>
      <c r="U1959" s="228"/>
      <c r="W1959" s="228"/>
    </row>
    <row r="1960" spans="1:23" x14ac:dyDescent="0.35">
      <c r="A1960" s="228"/>
      <c r="C1960" s="228"/>
      <c r="E1960" s="228"/>
      <c r="G1960" s="228"/>
      <c r="I1960" s="228"/>
      <c r="K1960" s="228"/>
      <c r="M1960" s="228"/>
      <c r="O1960" s="228"/>
      <c r="Q1960" s="228"/>
      <c r="S1960" s="228"/>
      <c r="U1960" s="228"/>
      <c r="W1960" s="228"/>
    </row>
    <row r="1961" spans="1:23" x14ac:dyDescent="0.35">
      <c r="A1961" s="228"/>
      <c r="C1961" s="228"/>
      <c r="E1961" s="228"/>
      <c r="G1961" s="228"/>
      <c r="I1961" s="228"/>
      <c r="K1961" s="228"/>
      <c r="M1961" s="228"/>
      <c r="O1961" s="228"/>
      <c r="Q1961" s="228"/>
      <c r="S1961" s="228"/>
      <c r="U1961" s="228"/>
      <c r="W1961" s="228"/>
    </row>
    <row r="1962" spans="1:23" x14ac:dyDescent="0.35">
      <c r="A1962" s="228"/>
      <c r="C1962" s="228"/>
      <c r="E1962" s="228"/>
      <c r="G1962" s="228"/>
      <c r="I1962" s="228"/>
      <c r="K1962" s="228"/>
      <c r="M1962" s="228"/>
      <c r="O1962" s="228"/>
      <c r="Q1962" s="228"/>
      <c r="S1962" s="228"/>
      <c r="U1962" s="228"/>
      <c r="W1962" s="228"/>
    </row>
    <row r="1963" spans="1:23" x14ac:dyDescent="0.35">
      <c r="A1963" s="228"/>
      <c r="C1963" s="228"/>
      <c r="E1963" s="228"/>
      <c r="G1963" s="228"/>
      <c r="I1963" s="228"/>
      <c r="K1963" s="228"/>
      <c r="M1963" s="228"/>
      <c r="O1963" s="228"/>
      <c r="Q1963" s="228"/>
      <c r="S1963" s="228"/>
      <c r="U1963" s="228"/>
      <c r="W1963" s="228"/>
    </row>
    <row r="1964" spans="1:23" x14ac:dyDescent="0.35">
      <c r="A1964" s="228"/>
      <c r="C1964" s="228"/>
      <c r="E1964" s="228"/>
      <c r="G1964" s="228"/>
      <c r="I1964" s="228"/>
      <c r="K1964" s="228"/>
      <c r="M1964" s="228"/>
      <c r="O1964" s="228"/>
      <c r="Q1964" s="228"/>
      <c r="S1964" s="228"/>
      <c r="U1964" s="228"/>
      <c r="W1964" s="228"/>
    </row>
    <row r="1965" spans="1:23" x14ac:dyDescent="0.35">
      <c r="A1965" s="228"/>
      <c r="C1965" s="228"/>
      <c r="E1965" s="228"/>
      <c r="G1965" s="228"/>
      <c r="I1965" s="228"/>
      <c r="K1965" s="228"/>
      <c r="M1965" s="228"/>
      <c r="O1965" s="228"/>
      <c r="Q1965" s="228"/>
      <c r="S1965" s="228"/>
      <c r="U1965" s="228"/>
      <c r="W1965" s="228"/>
    </row>
    <row r="1966" spans="1:23" x14ac:dyDescent="0.35">
      <c r="A1966" s="228"/>
      <c r="C1966" s="228"/>
      <c r="E1966" s="228"/>
      <c r="G1966" s="228"/>
      <c r="I1966" s="228"/>
      <c r="K1966" s="228"/>
      <c r="M1966" s="228"/>
      <c r="O1966" s="228"/>
      <c r="Q1966" s="228"/>
      <c r="S1966" s="228"/>
      <c r="U1966" s="228"/>
      <c r="W1966" s="228"/>
    </row>
    <row r="1967" spans="1:23" x14ac:dyDescent="0.35">
      <c r="A1967" s="228"/>
      <c r="C1967" s="228"/>
      <c r="E1967" s="228"/>
      <c r="G1967" s="228"/>
      <c r="I1967" s="228"/>
      <c r="K1967" s="228"/>
      <c r="M1967" s="228"/>
      <c r="O1967" s="228"/>
      <c r="Q1967" s="228"/>
      <c r="S1967" s="228"/>
      <c r="U1967" s="228"/>
      <c r="W1967" s="228"/>
    </row>
    <row r="1968" spans="1:23" x14ac:dyDescent="0.35">
      <c r="A1968" s="228"/>
      <c r="C1968" s="228"/>
      <c r="E1968" s="228"/>
      <c r="G1968" s="228"/>
      <c r="I1968" s="228"/>
      <c r="K1968" s="228"/>
      <c r="M1968" s="228"/>
      <c r="O1968" s="228"/>
      <c r="Q1968" s="228"/>
      <c r="S1968" s="228"/>
      <c r="U1968" s="228"/>
      <c r="W1968" s="228"/>
    </row>
    <row r="1969" spans="1:23" x14ac:dyDescent="0.35">
      <c r="A1969" s="228"/>
      <c r="C1969" s="228"/>
      <c r="E1969" s="228"/>
      <c r="G1969" s="228"/>
      <c r="I1969" s="228"/>
      <c r="K1969" s="228"/>
      <c r="M1969" s="228"/>
      <c r="O1969" s="228"/>
      <c r="Q1969" s="228"/>
      <c r="S1969" s="228"/>
      <c r="U1969" s="228"/>
      <c r="W1969" s="228"/>
    </row>
    <row r="1970" spans="1:23" x14ac:dyDescent="0.35">
      <c r="A1970" s="228"/>
      <c r="C1970" s="228"/>
      <c r="E1970" s="228"/>
      <c r="G1970" s="228"/>
      <c r="I1970" s="228"/>
      <c r="K1970" s="228"/>
      <c r="M1970" s="228"/>
      <c r="O1970" s="228"/>
      <c r="Q1970" s="228"/>
      <c r="S1970" s="228"/>
      <c r="U1970" s="228"/>
      <c r="W1970" s="228"/>
    </row>
    <row r="1971" spans="1:23" x14ac:dyDescent="0.35">
      <c r="A1971" s="228"/>
      <c r="C1971" s="228"/>
      <c r="E1971" s="228"/>
      <c r="G1971" s="228"/>
      <c r="I1971" s="228"/>
      <c r="K1971" s="228"/>
      <c r="M1971" s="228"/>
      <c r="O1971" s="228"/>
      <c r="Q1971" s="228"/>
      <c r="S1971" s="228"/>
      <c r="U1971" s="228"/>
      <c r="W1971" s="228"/>
    </row>
    <row r="1972" spans="1:23" x14ac:dyDescent="0.35">
      <c r="A1972" s="228"/>
      <c r="C1972" s="228"/>
      <c r="E1972" s="228"/>
      <c r="G1972" s="228"/>
      <c r="I1972" s="228"/>
      <c r="K1972" s="228"/>
      <c r="M1972" s="228"/>
      <c r="O1972" s="228"/>
      <c r="Q1972" s="228"/>
      <c r="S1972" s="228"/>
      <c r="U1972" s="228"/>
      <c r="W1972" s="228"/>
    </row>
    <row r="1973" spans="1:23" x14ac:dyDescent="0.35">
      <c r="A1973" s="228"/>
      <c r="C1973" s="228"/>
      <c r="E1973" s="228"/>
      <c r="G1973" s="228"/>
      <c r="I1973" s="228"/>
      <c r="K1973" s="228"/>
      <c r="M1973" s="228"/>
      <c r="O1973" s="228"/>
      <c r="Q1973" s="228"/>
      <c r="S1973" s="228"/>
      <c r="U1973" s="228"/>
      <c r="W1973" s="228"/>
    </row>
    <row r="1974" spans="1:23" x14ac:dyDescent="0.35">
      <c r="A1974" s="228"/>
      <c r="C1974" s="228"/>
      <c r="E1974" s="228"/>
      <c r="G1974" s="228"/>
      <c r="I1974" s="228"/>
      <c r="K1974" s="228"/>
      <c r="M1974" s="228"/>
      <c r="O1974" s="228"/>
      <c r="Q1974" s="228"/>
      <c r="S1974" s="228"/>
      <c r="U1974" s="228"/>
      <c r="W1974" s="228"/>
    </row>
    <row r="1975" spans="1:23" x14ac:dyDescent="0.35">
      <c r="A1975" s="228"/>
      <c r="C1975" s="228"/>
      <c r="E1975" s="228"/>
      <c r="G1975" s="228"/>
      <c r="I1975" s="228"/>
      <c r="K1975" s="228"/>
      <c r="M1975" s="228"/>
      <c r="O1975" s="228"/>
      <c r="Q1975" s="228"/>
      <c r="S1975" s="228"/>
      <c r="U1975" s="228"/>
      <c r="W1975" s="228"/>
    </row>
    <row r="1976" spans="1:23" x14ac:dyDescent="0.35">
      <c r="A1976" s="228"/>
      <c r="C1976" s="228"/>
      <c r="E1976" s="228"/>
      <c r="G1976" s="228"/>
      <c r="I1976" s="228"/>
      <c r="K1976" s="228"/>
      <c r="M1976" s="228"/>
      <c r="O1976" s="228"/>
      <c r="Q1976" s="228"/>
      <c r="S1976" s="228"/>
      <c r="U1976" s="228"/>
      <c r="W1976" s="228"/>
    </row>
    <row r="1977" spans="1:23" x14ac:dyDescent="0.35">
      <c r="A1977" s="228"/>
      <c r="C1977" s="228"/>
      <c r="E1977" s="228"/>
      <c r="G1977" s="228"/>
      <c r="I1977" s="228"/>
      <c r="K1977" s="228"/>
      <c r="M1977" s="228"/>
      <c r="O1977" s="228"/>
      <c r="Q1977" s="228"/>
      <c r="S1977" s="228"/>
      <c r="U1977" s="228"/>
      <c r="W1977" s="228"/>
    </row>
    <row r="1978" spans="1:23" x14ac:dyDescent="0.35">
      <c r="A1978" s="228"/>
      <c r="C1978" s="228"/>
      <c r="E1978" s="228"/>
      <c r="G1978" s="228"/>
      <c r="I1978" s="228"/>
      <c r="K1978" s="228"/>
      <c r="M1978" s="228"/>
      <c r="O1978" s="228"/>
      <c r="Q1978" s="228"/>
      <c r="S1978" s="228"/>
      <c r="U1978" s="228"/>
      <c r="W1978" s="228"/>
    </row>
    <row r="1979" spans="1:23" x14ac:dyDescent="0.35">
      <c r="A1979" s="228"/>
      <c r="C1979" s="228"/>
      <c r="E1979" s="228"/>
      <c r="G1979" s="228"/>
      <c r="I1979" s="228"/>
      <c r="K1979" s="228"/>
      <c r="M1979" s="228"/>
      <c r="O1979" s="228"/>
      <c r="Q1979" s="228"/>
      <c r="S1979" s="228"/>
      <c r="U1979" s="228"/>
      <c r="W1979" s="228"/>
    </row>
    <row r="1980" spans="1:23" x14ac:dyDescent="0.35">
      <c r="A1980" s="228"/>
      <c r="C1980" s="228"/>
      <c r="E1980" s="228"/>
      <c r="G1980" s="228"/>
      <c r="I1980" s="228"/>
      <c r="K1980" s="228"/>
      <c r="M1980" s="228"/>
      <c r="O1980" s="228"/>
      <c r="Q1980" s="228"/>
      <c r="S1980" s="228"/>
      <c r="U1980" s="228"/>
      <c r="W1980" s="228"/>
    </row>
    <row r="1981" spans="1:23" x14ac:dyDescent="0.35">
      <c r="A1981" s="228"/>
      <c r="C1981" s="228"/>
      <c r="E1981" s="228"/>
      <c r="G1981" s="228"/>
      <c r="I1981" s="228"/>
      <c r="K1981" s="228"/>
      <c r="M1981" s="228"/>
      <c r="O1981" s="228"/>
      <c r="Q1981" s="228"/>
      <c r="S1981" s="228"/>
      <c r="U1981" s="228"/>
      <c r="W1981" s="228"/>
    </row>
    <row r="1982" spans="1:23" x14ac:dyDescent="0.35">
      <c r="A1982" s="228"/>
      <c r="C1982" s="228"/>
      <c r="E1982" s="228"/>
      <c r="G1982" s="228"/>
      <c r="I1982" s="228"/>
      <c r="K1982" s="228"/>
      <c r="M1982" s="228"/>
      <c r="O1982" s="228"/>
      <c r="Q1982" s="228"/>
      <c r="S1982" s="228"/>
      <c r="U1982" s="228"/>
      <c r="W1982" s="228"/>
    </row>
    <row r="1983" spans="1:23" x14ac:dyDescent="0.35">
      <c r="A1983" s="228"/>
      <c r="C1983" s="228"/>
      <c r="E1983" s="228"/>
      <c r="G1983" s="228"/>
      <c r="I1983" s="228"/>
      <c r="K1983" s="228"/>
      <c r="M1983" s="228"/>
      <c r="O1983" s="228"/>
      <c r="Q1983" s="228"/>
      <c r="S1983" s="228"/>
      <c r="U1983" s="228"/>
      <c r="W1983" s="228"/>
    </row>
    <row r="1984" spans="1:23" x14ac:dyDescent="0.35">
      <c r="A1984" s="228"/>
      <c r="C1984" s="228"/>
      <c r="E1984" s="228"/>
      <c r="G1984" s="228"/>
      <c r="I1984" s="228"/>
      <c r="K1984" s="228"/>
      <c r="M1984" s="228"/>
      <c r="O1984" s="228"/>
      <c r="Q1984" s="228"/>
      <c r="S1984" s="228"/>
      <c r="U1984" s="228"/>
      <c r="W1984" s="228"/>
    </row>
    <row r="1985" spans="1:23" x14ac:dyDescent="0.35">
      <c r="A1985" s="228"/>
      <c r="C1985" s="228"/>
      <c r="E1985" s="228"/>
      <c r="G1985" s="228"/>
      <c r="I1985" s="228"/>
      <c r="K1985" s="228"/>
      <c r="M1985" s="228"/>
      <c r="O1985" s="228"/>
      <c r="Q1985" s="228"/>
      <c r="S1985" s="228"/>
      <c r="U1985" s="228"/>
      <c r="W1985" s="228"/>
    </row>
    <row r="1986" spans="1:23" x14ac:dyDescent="0.35">
      <c r="A1986" s="228"/>
      <c r="C1986" s="228"/>
      <c r="E1986" s="228"/>
      <c r="G1986" s="228"/>
      <c r="I1986" s="228"/>
      <c r="K1986" s="228"/>
      <c r="M1986" s="228"/>
      <c r="O1986" s="228"/>
      <c r="Q1986" s="228"/>
      <c r="S1986" s="228"/>
      <c r="U1986" s="228"/>
      <c r="W1986" s="228"/>
    </row>
    <row r="1987" spans="1:23" x14ac:dyDescent="0.35">
      <c r="A1987" s="228"/>
      <c r="C1987" s="228"/>
      <c r="E1987" s="228"/>
      <c r="G1987" s="228"/>
      <c r="I1987" s="228"/>
      <c r="K1987" s="228"/>
      <c r="M1987" s="228"/>
      <c r="O1987" s="228"/>
      <c r="Q1987" s="228"/>
      <c r="S1987" s="228"/>
      <c r="U1987" s="228"/>
      <c r="W1987" s="228"/>
    </row>
    <row r="1988" spans="1:23" x14ac:dyDescent="0.35">
      <c r="A1988" s="228"/>
      <c r="C1988" s="228"/>
      <c r="E1988" s="228"/>
      <c r="G1988" s="228"/>
      <c r="I1988" s="228"/>
      <c r="K1988" s="228"/>
      <c r="M1988" s="228"/>
      <c r="O1988" s="228"/>
      <c r="Q1988" s="228"/>
      <c r="S1988" s="228"/>
      <c r="U1988" s="228"/>
      <c r="W1988" s="228"/>
    </row>
    <row r="1989" spans="1:23" x14ac:dyDescent="0.35">
      <c r="A1989" s="228"/>
      <c r="C1989" s="228"/>
      <c r="E1989" s="228"/>
      <c r="G1989" s="228"/>
      <c r="I1989" s="228"/>
      <c r="K1989" s="228"/>
      <c r="M1989" s="228"/>
      <c r="O1989" s="228"/>
      <c r="Q1989" s="228"/>
      <c r="S1989" s="228"/>
      <c r="U1989" s="228"/>
      <c r="W1989" s="228"/>
    </row>
    <row r="1990" spans="1:23" x14ac:dyDescent="0.35">
      <c r="A1990" s="228"/>
      <c r="C1990" s="228"/>
      <c r="E1990" s="228"/>
      <c r="G1990" s="228"/>
      <c r="I1990" s="228"/>
      <c r="K1990" s="228"/>
      <c r="M1990" s="228"/>
      <c r="O1990" s="228"/>
      <c r="Q1990" s="228"/>
      <c r="S1990" s="228"/>
      <c r="U1990" s="228"/>
      <c r="W1990" s="228"/>
    </row>
    <row r="1991" spans="1:23" x14ac:dyDescent="0.35">
      <c r="A1991" s="228"/>
      <c r="C1991" s="228"/>
      <c r="E1991" s="228"/>
      <c r="G1991" s="228"/>
      <c r="I1991" s="228"/>
      <c r="K1991" s="228"/>
      <c r="M1991" s="228"/>
      <c r="O1991" s="228"/>
      <c r="Q1991" s="228"/>
      <c r="S1991" s="228"/>
      <c r="U1991" s="228"/>
      <c r="W1991" s="228"/>
    </row>
    <row r="1992" spans="1:23" x14ac:dyDescent="0.35">
      <c r="A1992" s="228"/>
      <c r="C1992" s="228"/>
      <c r="E1992" s="228"/>
      <c r="G1992" s="228"/>
      <c r="I1992" s="228"/>
      <c r="K1992" s="228"/>
      <c r="M1992" s="228"/>
      <c r="O1992" s="228"/>
      <c r="Q1992" s="228"/>
      <c r="S1992" s="228"/>
      <c r="U1992" s="228"/>
      <c r="W1992" s="228"/>
    </row>
    <row r="1993" spans="1:23" x14ac:dyDescent="0.35">
      <c r="A1993" s="228"/>
      <c r="C1993" s="228"/>
      <c r="E1993" s="228"/>
      <c r="G1993" s="228"/>
      <c r="I1993" s="228"/>
      <c r="K1993" s="228"/>
      <c r="M1993" s="228"/>
      <c r="O1993" s="228"/>
      <c r="Q1993" s="228"/>
      <c r="S1993" s="228"/>
      <c r="U1993" s="228"/>
      <c r="W1993" s="228"/>
    </row>
    <row r="1994" spans="1:23" x14ac:dyDescent="0.35">
      <c r="A1994" s="228"/>
      <c r="C1994" s="228"/>
      <c r="E1994" s="228"/>
      <c r="G1994" s="228"/>
      <c r="I1994" s="228"/>
      <c r="K1994" s="228"/>
      <c r="M1994" s="228"/>
      <c r="O1994" s="228"/>
      <c r="Q1994" s="228"/>
      <c r="S1994" s="228"/>
      <c r="U1994" s="228"/>
      <c r="W1994" s="228"/>
    </row>
    <row r="1995" spans="1:23" x14ac:dyDescent="0.35">
      <c r="A1995" s="228"/>
      <c r="C1995" s="228"/>
      <c r="E1995" s="228"/>
      <c r="G1995" s="228"/>
      <c r="I1995" s="228"/>
      <c r="K1995" s="228"/>
      <c r="M1995" s="228"/>
      <c r="O1995" s="228"/>
      <c r="Q1995" s="228"/>
      <c r="S1995" s="228"/>
      <c r="U1995" s="228"/>
      <c r="W1995" s="228"/>
    </row>
    <row r="1996" spans="1:23" x14ac:dyDescent="0.35">
      <c r="A1996" s="228"/>
      <c r="C1996" s="228"/>
      <c r="E1996" s="228"/>
      <c r="G1996" s="228"/>
      <c r="I1996" s="228"/>
      <c r="K1996" s="228"/>
      <c r="M1996" s="228"/>
      <c r="O1996" s="228"/>
      <c r="Q1996" s="228"/>
      <c r="S1996" s="228"/>
      <c r="U1996" s="228"/>
      <c r="W1996" s="228"/>
    </row>
    <row r="1997" spans="1:23" x14ac:dyDescent="0.35">
      <c r="A1997" s="228"/>
      <c r="C1997" s="228"/>
      <c r="E1997" s="228"/>
      <c r="G1997" s="228"/>
      <c r="I1997" s="228"/>
      <c r="K1997" s="228"/>
      <c r="M1997" s="228"/>
      <c r="O1997" s="228"/>
      <c r="Q1997" s="228"/>
      <c r="S1997" s="228"/>
      <c r="U1997" s="228"/>
      <c r="W1997" s="228"/>
    </row>
    <row r="1998" spans="1:23" x14ac:dyDescent="0.35">
      <c r="A1998" s="228"/>
      <c r="C1998" s="228"/>
      <c r="E1998" s="228"/>
      <c r="G1998" s="228"/>
      <c r="I1998" s="228"/>
      <c r="K1998" s="228"/>
      <c r="M1998" s="228"/>
      <c r="O1998" s="228"/>
      <c r="Q1998" s="228"/>
      <c r="S1998" s="228"/>
      <c r="U1998" s="228"/>
      <c r="W1998" s="228"/>
    </row>
    <row r="1999" spans="1:23" x14ac:dyDescent="0.35">
      <c r="A1999" s="228"/>
      <c r="C1999" s="228"/>
      <c r="E1999" s="228"/>
      <c r="G1999" s="228"/>
      <c r="I1999" s="228"/>
      <c r="K1999" s="228"/>
      <c r="M1999" s="228"/>
      <c r="O1999" s="228"/>
      <c r="Q1999" s="228"/>
      <c r="S1999" s="228"/>
      <c r="U1999" s="228"/>
      <c r="W1999" s="228"/>
    </row>
    <row r="2000" spans="1:23" x14ac:dyDescent="0.35">
      <c r="A2000" s="228"/>
      <c r="C2000" s="228"/>
      <c r="E2000" s="228"/>
      <c r="G2000" s="228"/>
      <c r="I2000" s="228"/>
      <c r="K2000" s="228"/>
      <c r="M2000" s="228"/>
      <c r="O2000" s="228"/>
      <c r="Q2000" s="228"/>
      <c r="S2000" s="228"/>
      <c r="U2000" s="228"/>
      <c r="W2000" s="228"/>
    </row>
    <row r="2001" spans="1:23" x14ac:dyDescent="0.35">
      <c r="A2001" s="228"/>
      <c r="C2001" s="228"/>
      <c r="E2001" s="228"/>
      <c r="G2001" s="228"/>
      <c r="I2001" s="228"/>
      <c r="K2001" s="228"/>
      <c r="M2001" s="228"/>
      <c r="O2001" s="228"/>
      <c r="Q2001" s="228"/>
      <c r="S2001" s="228"/>
      <c r="U2001" s="228"/>
      <c r="W2001" s="228"/>
    </row>
    <row r="2002" spans="1:23" x14ac:dyDescent="0.35">
      <c r="A2002" s="228"/>
      <c r="C2002" s="228"/>
      <c r="E2002" s="228"/>
      <c r="G2002" s="228"/>
      <c r="I2002" s="228"/>
      <c r="K2002" s="228"/>
      <c r="M2002" s="228"/>
      <c r="O2002" s="228"/>
      <c r="Q2002" s="228"/>
      <c r="S2002" s="228"/>
      <c r="U2002" s="228"/>
      <c r="W2002" s="228"/>
    </row>
    <row r="2003" spans="1:23" x14ac:dyDescent="0.35">
      <c r="A2003" s="228"/>
      <c r="C2003" s="228"/>
      <c r="E2003" s="228"/>
      <c r="G2003" s="228"/>
      <c r="I2003" s="228"/>
      <c r="K2003" s="228"/>
      <c r="M2003" s="228"/>
      <c r="O2003" s="228"/>
      <c r="Q2003" s="228"/>
      <c r="S2003" s="228"/>
      <c r="U2003" s="228"/>
      <c r="W2003" s="228"/>
    </row>
    <row r="2004" spans="1:23" x14ac:dyDescent="0.35">
      <c r="A2004" s="228"/>
      <c r="C2004" s="228"/>
      <c r="E2004" s="228"/>
      <c r="G2004" s="228"/>
      <c r="I2004" s="228"/>
      <c r="K2004" s="228"/>
      <c r="M2004" s="228"/>
      <c r="O2004" s="228"/>
      <c r="Q2004" s="228"/>
      <c r="S2004" s="228"/>
      <c r="U2004" s="228"/>
      <c r="W2004" s="228"/>
    </row>
    <row r="2005" spans="1:23" x14ac:dyDescent="0.35">
      <c r="A2005" s="228"/>
      <c r="C2005" s="228"/>
      <c r="E2005" s="228"/>
      <c r="G2005" s="228"/>
      <c r="I2005" s="228"/>
      <c r="K2005" s="228"/>
      <c r="M2005" s="228"/>
      <c r="O2005" s="228"/>
      <c r="Q2005" s="228"/>
      <c r="S2005" s="228"/>
      <c r="U2005" s="228"/>
      <c r="W2005" s="228"/>
    </row>
    <row r="2006" spans="1:23" x14ac:dyDescent="0.35">
      <c r="A2006" s="228"/>
      <c r="C2006" s="228"/>
      <c r="E2006" s="228"/>
      <c r="G2006" s="228"/>
      <c r="I2006" s="228"/>
      <c r="K2006" s="228"/>
      <c r="M2006" s="228"/>
      <c r="O2006" s="228"/>
      <c r="Q2006" s="228"/>
      <c r="S2006" s="228"/>
      <c r="U2006" s="228"/>
      <c r="W2006" s="228"/>
    </row>
    <row r="2007" spans="1:23" x14ac:dyDescent="0.35">
      <c r="A2007" s="228"/>
      <c r="C2007" s="228"/>
      <c r="E2007" s="228"/>
      <c r="G2007" s="228"/>
      <c r="I2007" s="228"/>
      <c r="K2007" s="228"/>
      <c r="M2007" s="228"/>
      <c r="O2007" s="228"/>
      <c r="Q2007" s="228"/>
      <c r="S2007" s="228"/>
      <c r="U2007" s="228"/>
      <c r="W2007" s="228"/>
    </row>
    <row r="2008" spans="1:23" x14ac:dyDescent="0.35">
      <c r="A2008" s="228"/>
      <c r="C2008" s="228"/>
      <c r="E2008" s="228"/>
      <c r="G2008" s="228"/>
      <c r="I2008" s="228"/>
      <c r="K2008" s="228"/>
      <c r="M2008" s="228"/>
      <c r="O2008" s="228"/>
      <c r="Q2008" s="228"/>
      <c r="S2008" s="228"/>
      <c r="U2008" s="228"/>
      <c r="W2008" s="228"/>
    </row>
    <row r="2009" spans="1:23" x14ac:dyDescent="0.35">
      <c r="A2009" s="228"/>
      <c r="C2009" s="228"/>
      <c r="E2009" s="228"/>
      <c r="G2009" s="228"/>
      <c r="I2009" s="228"/>
      <c r="K2009" s="228"/>
      <c r="M2009" s="228"/>
      <c r="O2009" s="228"/>
      <c r="Q2009" s="228"/>
      <c r="S2009" s="228"/>
      <c r="U2009" s="228"/>
      <c r="W2009" s="228"/>
    </row>
    <row r="2010" spans="1:23" x14ac:dyDescent="0.35">
      <c r="A2010" s="228"/>
      <c r="C2010" s="228"/>
      <c r="E2010" s="228"/>
      <c r="G2010" s="228"/>
      <c r="I2010" s="228"/>
      <c r="K2010" s="228"/>
      <c r="M2010" s="228"/>
      <c r="O2010" s="228"/>
      <c r="Q2010" s="228"/>
      <c r="S2010" s="228"/>
      <c r="U2010" s="228"/>
      <c r="W2010" s="228"/>
    </row>
    <row r="2011" spans="1:23" x14ac:dyDescent="0.35">
      <c r="A2011" s="228"/>
      <c r="C2011" s="228"/>
      <c r="E2011" s="228"/>
      <c r="G2011" s="228"/>
      <c r="I2011" s="228"/>
      <c r="K2011" s="228"/>
      <c r="M2011" s="228"/>
      <c r="O2011" s="228"/>
      <c r="Q2011" s="228"/>
      <c r="S2011" s="228"/>
      <c r="U2011" s="228"/>
      <c r="W2011" s="228"/>
    </row>
    <row r="2012" spans="1:23" x14ac:dyDescent="0.35">
      <c r="A2012" s="228"/>
      <c r="C2012" s="228"/>
      <c r="E2012" s="228"/>
      <c r="G2012" s="228"/>
      <c r="I2012" s="228"/>
      <c r="K2012" s="228"/>
      <c r="M2012" s="228"/>
      <c r="O2012" s="228"/>
      <c r="Q2012" s="228"/>
      <c r="S2012" s="228"/>
      <c r="U2012" s="228"/>
      <c r="W2012" s="228"/>
    </row>
    <row r="2013" spans="1:23" x14ac:dyDescent="0.35">
      <c r="A2013" s="228"/>
      <c r="C2013" s="228"/>
      <c r="E2013" s="228"/>
      <c r="G2013" s="228"/>
      <c r="I2013" s="228"/>
      <c r="K2013" s="228"/>
      <c r="M2013" s="228"/>
      <c r="O2013" s="228"/>
      <c r="Q2013" s="228"/>
      <c r="S2013" s="228"/>
      <c r="U2013" s="228"/>
      <c r="W2013" s="228"/>
    </row>
    <row r="2014" spans="1:23" x14ac:dyDescent="0.35">
      <c r="A2014" s="228"/>
      <c r="C2014" s="228"/>
      <c r="E2014" s="228"/>
      <c r="G2014" s="228"/>
      <c r="I2014" s="228"/>
      <c r="K2014" s="228"/>
      <c r="M2014" s="228"/>
      <c r="O2014" s="228"/>
      <c r="Q2014" s="228"/>
      <c r="S2014" s="228"/>
      <c r="U2014" s="228"/>
      <c r="W2014" s="228"/>
    </row>
    <row r="2015" spans="1:23" x14ac:dyDescent="0.35">
      <c r="A2015" s="228"/>
      <c r="C2015" s="228"/>
      <c r="E2015" s="228"/>
      <c r="G2015" s="228"/>
      <c r="I2015" s="228"/>
      <c r="K2015" s="228"/>
      <c r="M2015" s="228"/>
      <c r="O2015" s="228"/>
      <c r="Q2015" s="228"/>
      <c r="S2015" s="228"/>
      <c r="U2015" s="228"/>
      <c r="W2015" s="228"/>
    </row>
    <row r="2016" spans="1:23" x14ac:dyDescent="0.35">
      <c r="A2016" s="228"/>
      <c r="C2016" s="228"/>
      <c r="E2016" s="228"/>
      <c r="G2016" s="228"/>
      <c r="I2016" s="228"/>
      <c r="K2016" s="228"/>
      <c r="M2016" s="228"/>
      <c r="O2016" s="228"/>
      <c r="Q2016" s="228"/>
      <c r="S2016" s="228"/>
      <c r="U2016" s="228"/>
      <c r="W2016" s="228"/>
    </row>
    <row r="2017" spans="1:23" x14ac:dyDescent="0.35">
      <c r="A2017" s="228"/>
      <c r="C2017" s="228"/>
      <c r="E2017" s="228"/>
      <c r="G2017" s="228"/>
      <c r="I2017" s="228"/>
      <c r="K2017" s="228"/>
      <c r="M2017" s="228"/>
      <c r="O2017" s="228"/>
      <c r="Q2017" s="228"/>
      <c r="S2017" s="228"/>
      <c r="U2017" s="228"/>
      <c r="W2017" s="228"/>
    </row>
    <row r="2018" spans="1:23" x14ac:dyDescent="0.35">
      <c r="A2018" s="228"/>
      <c r="C2018" s="228"/>
      <c r="E2018" s="228"/>
      <c r="G2018" s="228"/>
      <c r="I2018" s="228"/>
      <c r="K2018" s="228"/>
      <c r="M2018" s="228"/>
      <c r="O2018" s="228"/>
      <c r="Q2018" s="228"/>
      <c r="S2018" s="228"/>
      <c r="U2018" s="228"/>
      <c r="W2018" s="228"/>
    </row>
    <row r="2019" spans="1:23" x14ac:dyDescent="0.35">
      <c r="A2019" s="228"/>
      <c r="C2019" s="228"/>
      <c r="E2019" s="228"/>
      <c r="G2019" s="228"/>
      <c r="I2019" s="228"/>
      <c r="K2019" s="228"/>
      <c r="M2019" s="228"/>
      <c r="O2019" s="228"/>
      <c r="Q2019" s="228"/>
      <c r="S2019" s="228"/>
      <c r="U2019" s="228"/>
      <c r="W2019" s="228"/>
    </row>
    <row r="2020" spans="1:23" x14ac:dyDescent="0.35">
      <c r="A2020" s="228"/>
      <c r="C2020" s="228"/>
      <c r="E2020" s="228"/>
      <c r="G2020" s="228"/>
      <c r="I2020" s="228"/>
      <c r="K2020" s="228"/>
      <c r="M2020" s="228"/>
      <c r="O2020" s="228"/>
      <c r="Q2020" s="228"/>
      <c r="S2020" s="228"/>
      <c r="U2020" s="228"/>
      <c r="W2020" s="228"/>
    </row>
    <row r="2021" spans="1:23" x14ac:dyDescent="0.35">
      <c r="A2021" s="228"/>
      <c r="C2021" s="228"/>
      <c r="E2021" s="228"/>
      <c r="G2021" s="228"/>
      <c r="I2021" s="228"/>
      <c r="K2021" s="228"/>
      <c r="M2021" s="228"/>
      <c r="O2021" s="228"/>
      <c r="Q2021" s="228"/>
      <c r="S2021" s="228"/>
      <c r="U2021" s="228"/>
      <c r="W2021" s="228"/>
    </row>
    <row r="2022" spans="1:23" x14ac:dyDescent="0.35">
      <c r="A2022" s="228"/>
      <c r="C2022" s="228"/>
      <c r="E2022" s="228"/>
      <c r="G2022" s="228"/>
      <c r="I2022" s="228"/>
      <c r="K2022" s="228"/>
      <c r="M2022" s="228"/>
      <c r="O2022" s="228"/>
      <c r="Q2022" s="228"/>
      <c r="S2022" s="228"/>
      <c r="U2022" s="228"/>
      <c r="W2022" s="228"/>
    </row>
    <row r="2023" spans="1:23" x14ac:dyDescent="0.35">
      <c r="A2023" s="228"/>
      <c r="C2023" s="228"/>
      <c r="E2023" s="228"/>
      <c r="G2023" s="228"/>
      <c r="I2023" s="228"/>
      <c r="K2023" s="228"/>
      <c r="M2023" s="228"/>
      <c r="O2023" s="228"/>
      <c r="Q2023" s="228"/>
      <c r="S2023" s="228"/>
      <c r="U2023" s="228"/>
      <c r="W2023" s="228"/>
    </row>
    <row r="2024" spans="1:23" x14ac:dyDescent="0.35">
      <c r="A2024" s="228"/>
      <c r="C2024" s="228"/>
      <c r="E2024" s="228"/>
      <c r="G2024" s="228"/>
      <c r="I2024" s="228"/>
      <c r="K2024" s="228"/>
      <c r="M2024" s="228"/>
      <c r="O2024" s="228"/>
      <c r="Q2024" s="228"/>
      <c r="S2024" s="228"/>
      <c r="U2024" s="228"/>
      <c r="W2024" s="228"/>
    </row>
    <row r="2025" spans="1:23" x14ac:dyDescent="0.35">
      <c r="A2025" s="228"/>
      <c r="C2025" s="228"/>
      <c r="E2025" s="228"/>
      <c r="G2025" s="228"/>
      <c r="I2025" s="228"/>
      <c r="K2025" s="228"/>
      <c r="M2025" s="228"/>
      <c r="O2025" s="228"/>
      <c r="Q2025" s="228"/>
      <c r="S2025" s="228"/>
      <c r="U2025" s="228"/>
      <c r="W2025" s="228"/>
    </row>
    <row r="2026" spans="1:23" x14ac:dyDescent="0.35">
      <c r="A2026" s="228"/>
      <c r="C2026" s="228"/>
      <c r="E2026" s="228"/>
      <c r="G2026" s="228"/>
      <c r="I2026" s="228"/>
      <c r="K2026" s="228"/>
      <c r="M2026" s="228"/>
      <c r="O2026" s="228"/>
      <c r="Q2026" s="228"/>
      <c r="S2026" s="228"/>
      <c r="U2026" s="228"/>
      <c r="W2026" s="228"/>
    </row>
    <row r="2027" spans="1:23" x14ac:dyDescent="0.35">
      <c r="A2027" s="228"/>
      <c r="C2027" s="228"/>
      <c r="E2027" s="228"/>
      <c r="G2027" s="228"/>
      <c r="I2027" s="228"/>
      <c r="K2027" s="228"/>
      <c r="M2027" s="228"/>
      <c r="O2027" s="228"/>
      <c r="Q2027" s="228"/>
      <c r="S2027" s="228"/>
      <c r="U2027" s="228"/>
      <c r="W2027" s="228"/>
    </row>
    <row r="2028" spans="1:23" x14ac:dyDescent="0.35">
      <c r="A2028" s="228"/>
      <c r="C2028" s="228"/>
      <c r="E2028" s="228"/>
      <c r="G2028" s="228"/>
      <c r="I2028" s="228"/>
      <c r="K2028" s="228"/>
      <c r="M2028" s="228"/>
      <c r="O2028" s="228"/>
      <c r="Q2028" s="228"/>
      <c r="S2028" s="228"/>
      <c r="U2028" s="228"/>
      <c r="W2028" s="228"/>
    </row>
    <row r="2029" spans="1:23" x14ac:dyDescent="0.35">
      <c r="A2029" s="228"/>
      <c r="C2029" s="228"/>
      <c r="E2029" s="228"/>
      <c r="G2029" s="228"/>
      <c r="I2029" s="228"/>
      <c r="K2029" s="228"/>
      <c r="M2029" s="228"/>
      <c r="O2029" s="228"/>
      <c r="Q2029" s="228"/>
      <c r="S2029" s="228"/>
      <c r="U2029" s="228"/>
      <c r="W2029" s="228"/>
    </row>
    <row r="2030" spans="1:23" x14ac:dyDescent="0.35">
      <c r="A2030" s="228"/>
      <c r="C2030" s="228"/>
      <c r="E2030" s="228"/>
      <c r="G2030" s="228"/>
      <c r="I2030" s="228"/>
      <c r="K2030" s="228"/>
      <c r="M2030" s="228"/>
      <c r="O2030" s="228"/>
      <c r="Q2030" s="228"/>
      <c r="S2030" s="228"/>
      <c r="U2030" s="228"/>
      <c r="W2030" s="228"/>
    </row>
    <row r="2031" spans="1:23" x14ac:dyDescent="0.35">
      <c r="A2031" s="228"/>
      <c r="C2031" s="228"/>
      <c r="E2031" s="228"/>
      <c r="G2031" s="228"/>
      <c r="I2031" s="228"/>
      <c r="K2031" s="228"/>
      <c r="M2031" s="228"/>
      <c r="O2031" s="228"/>
      <c r="Q2031" s="228"/>
      <c r="S2031" s="228"/>
      <c r="U2031" s="228"/>
      <c r="W2031" s="228"/>
    </row>
    <row r="2032" spans="1:23" x14ac:dyDescent="0.35">
      <c r="A2032" s="228"/>
      <c r="C2032" s="228"/>
      <c r="E2032" s="228"/>
      <c r="G2032" s="228"/>
      <c r="I2032" s="228"/>
      <c r="K2032" s="228"/>
      <c r="M2032" s="228"/>
      <c r="O2032" s="228"/>
      <c r="Q2032" s="228"/>
      <c r="S2032" s="228"/>
      <c r="U2032" s="228"/>
      <c r="W2032" s="228"/>
    </row>
    <row r="2033" spans="1:23" x14ac:dyDescent="0.35">
      <c r="A2033" s="228"/>
      <c r="C2033" s="228"/>
      <c r="E2033" s="228"/>
      <c r="G2033" s="228"/>
      <c r="I2033" s="228"/>
      <c r="K2033" s="228"/>
      <c r="M2033" s="228"/>
      <c r="O2033" s="228"/>
      <c r="Q2033" s="228"/>
      <c r="S2033" s="228"/>
      <c r="U2033" s="228"/>
      <c r="W2033" s="228"/>
    </row>
    <row r="2034" spans="1:23" x14ac:dyDescent="0.35">
      <c r="A2034" s="228"/>
      <c r="C2034" s="228"/>
      <c r="E2034" s="228"/>
      <c r="G2034" s="228"/>
      <c r="I2034" s="228"/>
      <c r="K2034" s="228"/>
      <c r="M2034" s="228"/>
      <c r="O2034" s="228"/>
      <c r="Q2034" s="228"/>
      <c r="S2034" s="228"/>
      <c r="U2034" s="228"/>
      <c r="W2034" s="228"/>
    </row>
    <row r="2035" spans="1:23" x14ac:dyDescent="0.35">
      <c r="A2035" s="228"/>
      <c r="C2035" s="228"/>
      <c r="E2035" s="228"/>
      <c r="G2035" s="228"/>
      <c r="I2035" s="228"/>
      <c r="K2035" s="228"/>
      <c r="M2035" s="228"/>
      <c r="O2035" s="228"/>
      <c r="Q2035" s="228"/>
      <c r="S2035" s="228"/>
      <c r="U2035" s="228"/>
      <c r="W2035" s="228"/>
    </row>
    <row r="2036" spans="1:23" x14ac:dyDescent="0.35">
      <c r="A2036" s="228"/>
      <c r="C2036" s="228"/>
      <c r="E2036" s="228"/>
      <c r="G2036" s="228"/>
      <c r="I2036" s="228"/>
      <c r="K2036" s="228"/>
      <c r="M2036" s="228"/>
      <c r="O2036" s="228"/>
      <c r="Q2036" s="228"/>
      <c r="S2036" s="228"/>
      <c r="U2036" s="228"/>
      <c r="W2036" s="228"/>
    </row>
    <row r="2037" spans="1:23" x14ac:dyDescent="0.35">
      <c r="A2037" s="228"/>
      <c r="C2037" s="228"/>
      <c r="E2037" s="228"/>
      <c r="G2037" s="228"/>
      <c r="I2037" s="228"/>
      <c r="K2037" s="228"/>
      <c r="M2037" s="228"/>
      <c r="O2037" s="228"/>
      <c r="Q2037" s="228"/>
      <c r="S2037" s="228"/>
      <c r="U2037" s="228"/>
      <c r="W2037" s="228"/>
    </row>
    <row r="2038" spans="1:23" x14ac:dyDescent="0.35">
      <c r="A2038" s="228"/>
      <c r="C2038" s="228"/>
      <c r="E2038" s="228"/>
      <c r="G2038" s="228"/>
      <c r="I2038" s="228"/>
      <c r="K2038" s="228"/>
      <c r="M2038" s="228"/>
      <c r="O2038" s="228"/>
      <c r="Q2038" s="228"/>
      <c r="S2038" s="228"/>
      <c r="U2038" s="228"/>
      <c r="W2038" s="228"/>
    </row>
    <row r="2039" spans="1:23" x14ac:dyDescent="0.35">
      <c r="A2039" s="228"/>
      <c r="C2039" s="228"/>
      <c r="E2039" s="228"/>
      <c r="G2039" s="228"/>
      <c r="I2039" s="228"/>
      <c r="K2039" s="228"/>
      <c r="M2039" s="228"/>
      <c r="O2039" s="228"/>
      <c r="Q2039" s="228"/>
      <c r="S2039" s="228"/>
      <c r="U2039" s="228"/>
      <c r="W2039" s="228"/>
    </row>
    <row r="2040" spans="1:23" x14ac:dyDescent="0.35">
      <c r="A2040" s="228"/>
      <c r="C2040" s="228"/>
      <c r="E2040" s="228"/>
      <c r="G2040" s="228"/>
      <c r="I2040" s="228"/>
      <c r="K2040" s="228"/>
      <c r="M2040" s="228"/>
      <c r="O2040" s="228"/>
      <c r="Q2040" s="228"/>
      <c r="S2040" s="228"/>
      <c r="U2040" s="228"/>
      <c r="W2040" s="228"/>
    </row>
    <row r="2041" spans="1:23" x14ac:dyDescent="0.35">
      <c r="A2041" s="228"/>
      <c r="C2041" s="228"/>
      <c r="E2041" s="228"/>
      <c r="G2041" s="228"/>
      <c r="I2041" s="228"/>
      <c r="K2041" s="228"/>
      <c r="M2041" s="228"/>
      <c r="O2041" s="228"/>
      <c r="Q2041" s="228"/>
      <c r="S2041" s="228"/>
      <c r="U2041" s="228"/>
      <c r="W2041" s="228"/>
    </row>
    <row r="2042" spans="1:23" x14ac:dyDescent="0.35">
      <c r="A2042" s="228"/>
      <c r="C2042" s="228"/>
      <c r="E2042" s="228"/>
      <c r="G2042" s="228"/>
      <c r="I2042" s="228"/>
      <c r="K2042" s="228"/>
      <c r="M2042" s="228"/>
      <c r="O2042" s="228"/>
      <c r="Q2042" s="228"/>
      <c r="S2042" s="228"/>
      <c r="U2042" s="228"/>
      <c r="W2042" s="228"/>
    </row>
    <row r="2043" spans="1:23" x14ac:dyDescent="0.35">
      <c r="A2043" s="228"/>
      <c r="C2043" s="228"/>
      <c r="E2043" s="228"/>
      <c r="G2043" s="228"/>
      <c r="I2043" s="228"/>
      <c r="K2043" s="228"/>
      <c r="M2043" s="228"/>
      <c r="O2043" s="228"/>
      <c r="Q2043" s="228"/>
      <c r="S2043" s="228"/>
      <c r="U2043" s="228"/>
      <c r="W2043" s="228"/>
    </row>
    <row r="2044" spans="1:23" x14ac:dyDescent="0.35">
      <c r="A2044" s="228"/>
      <c r="C2044" s="228"/>
      <c r="E2044" s="228"/>
      <c r="G2044" s="228"/>
      <c r="I2044" s="228"/>
      <c r="K2044" s="228"/>
      <c r="M2044" s="228"/>
      <c r="O2044" s="228"/>
      <c r="Q2044" s="228"/>
      <c r="S2044" s="228"/>
      <c r="U2044" s="228"/>
      <c r="W2044" s="228"/>
    </row>
    <row r="2045" spans="1:23" x14ac:dyDescent="0.35">
      <c r="A2045" s="228"/>
      <c r="C2045" s="228"/>
      <c r="E2045" s="228"/>
      <c r="G2045" s="228"/>
      <c r="I2045" s="228"/>
      <c r="K2045" s="228"/>
      <c r="M2045" s="228"/>
      <c r="O2045" s="228"/>
      <c r="Q2045" s="228"/>
      <c r="S2045" s="228"/>
      <c r="U2045" s="228"/>
      <c r="W2045" s="228"/>
    </row>
    <row r="2046" spans="1:23" x14ac:dyDescent="0.35">
      <c r="A2046" s="228"/>
      <c r="C2046" s="228"/>
      <c r="E2046" s="228"/>
      <c r="G2046" s="228"/>
      <c r="I2046" s="228"/>
      <c r="K2046" s="228"/>
      <c r="M2046" s="228"/>
      <c r="O2046" s="228"/>
      <c r="Q2046" s="228"/>
      <c r="S2046" s="228"/>
      <c r="U2046" s="228"/>
      <c r="W2046" s="228"/>
    </row>
    <row r="2047" spans="1:23" x14ac:dyDescent="0.35">
      <c r="A2047" s="228"/>
      <c r="C2047" s="228"/>
      <c r="E2047" s="228"/>
      <c r="G2047" s="228"/>
      <c r="I2047" s="228"/>
      <c r="K2047" s="228"/>
      <c r="M2047" s="228"/>
      <c r="O2047" s="228"/>
      <c r="Q2047" s="228"/>
      <c r="S2047" s="228"/>
      <c r="U2047" s="228"/>
      <c r="W2047" s="228"/>
    </row>
    <row r="2048" spans="1:23" x14ac:dyDescent="0.35">
      <c r="A2048" s="228"/>
      <c r="C2048" s="228"/>
      <c r="E2048" s="228"/>
      <c r="G2048" s="228"/>
      <c r="I2048" s="228"/>
      <c r="K2048" s="228"/>
      <c r="M2048" s="228"/>
      <c r="O2048" s="228"/>
      <c r="Q2048" s="228"/>
      <c r="S2048" s="228"/>
      <c r="U2048" s="228"/>
      <c r="W2048" s="228"/>
    </row>
    <row r="2049" spans="1:23" x14ac:dyDescent="0.35">
      <c r="A2049" s="228"/>
      <c r="C2049" s="228"/>
      <c r="E2049" s="228"/>
      <c r="G2049" s="228"/>
      <c r="I2049" s="228"/>
      <c r="K2049" s="228"/>
      <c r="M2049" s="228"/>
      <c r="O2049" s="228"/>
      <c r="Q2049" s="228"/>
      <c r="S2049" s="228"/>
      <c r="U2049" s="228"/>
      <c r="W2049" s="228"/>
    </row>
    <row r="2050" spans="1:23" x14ac:dyDescent="0.35">
      <c r="A2050" s="228"/>
      <c r="C2050" s="228"/>
      <c r="E2050" s="228"/>
      <c r="G2050" s="228"/>
      <c r="I2050" s="228"/>
      <c r="K2050" s="228"/>
      <c r="M2050" s="228"/>
      <c r="O2050" s="228"/>
      <c r="Q2050" s="228"/>
      <c r="S2050" s="228"/>
      <c r="U2050" s="228"/>
      <c r="W2050" s="228"/>
    </row>
    <row r="2051" spans="1:23" x14ac:dyDescent="0.35">
      <c r="A2051" s="228"/>
      <c r="C2051" s="228"/>
      <c r="E2051" s="228"/>
      <c r="G2051" s="228"/>
      <c r="I2051" s="228"/>
      <c r="K2051" s="228"/>
      <c r="M2051" s="228"/>
      <c r="O2051" s="228"/>
      <c r="Q2051" s="228"/>
      <c r="S2051" s="228"/>
      <c r="U2051" s="228"/>
      <c r="W2051" s="228"/>
    </row>
    <row r="2052" spans="1:23" x14ac:dyDescent="0.35">
      <c r="A2052" s="228"/>
      <c r="C2052" s="228"/>
      <c r="E2052" s="228"/>
      <c r="G2052" s="228"/>
      <c r="I2052" s="228"/>
      <c r="K2052" s="228"/>
      <c r="M2052" s="228"/>
      <c r="O2052" s="228"/>
      <c r="Q2052" s="228"/>
      <c r="S2052" s="228"/>
      <c r="U2052" s="228"/>
      <c r="W2052" s="228"/>
    </row>
    <row r="2053" spans="1:23" x14ac:dyDescent="0.35">
      <c r="A2053" s="228"/>
      <c r="C2053" s="228"/>
      <c r="E2053" s="228"/>
      <c r="G2053" s="228"/>
      <c r="I2053" s="228"/>
      <c r="K2053" s="228"/>
      <c r="M2053" s="228"/>
      <c r="O2053" s="228"/>
      <c r="Q2053" s="228"/>
      <c r="S2053" s="228"/>
      <c r="U2053" s="228"/>
      <c r="W2053" s="228"/>
    </row>
    <row r="2054" spans="1:23" x14ac:dyDescent="0.35">
      <c r="A2054" s="228"/>
      <c r="C2054" s="228"/>
      <c r="E2054" s="228"/>
      <c r="G2054" s="228"/>
      <c r="I2054" s="228"/>
      <c r="K2054" s="228"/>
      <c r="M2054" s="228"/>
      <c r="O2054" s="228"/>
      <c r="Q2054" s="228"/>
      <c r="S2054" s="228"/>
      <c r="U2054" s="228"/>
      <c r="W2054" s="228"/>
    </row>
    <row r="2055" spans="1:23" x14ac:dyDescent="0.35">
      <c r="A2055" s="228"/>
      <c r="C2055" s="228"/>
      <c r="E2055" s="228"/>
      <c r="G2055" s="228"/>
      <c r="I2055" s="228"/>
      <c r="K2055" s="228"/>
      <c r="M2055" s="228"/>
      <c r="O2055" s="228"/>
      <c r="Q2055" s="228"/>
      <c r="S2055" s="228"/>
      <c r="U2055" s="228"/>
      <c r="W2055" s="228"/>
    </row>
    <row r="2056" spans="1:23" x14ac:dyDescent="0.35">
      <c r="A2056" s="228"/>
      <c r="C2056" s="228"/>
      <c r="E2056" s="228"/>
      <c r="G2056" s="228"/>
      <c r="I2056" s="228"/>
      <c r="K2056" s="228"/>
      <c r="M2056" s="228"/>
      <c r="O2056" s="228"/>
      <c r="Q2056" s="228"/>
      <c r="S2056" s="228"/>
      <c r="U2056" s="228"/>
      <c r="W2056" s="228"/>
    </row>
    <row r="2057" spans="1:23" x14ac:dyDescent="0.35">
      <c r="A2057" s="228"/>
      <c r="C2057" s="228"/>
      <c r="E2057" s="228"/>
      <c r="G2057" s="228"/>
      <c r="I2057" s="228"/>
      <c r="K2057" s="228"/>
      <c r="M2057" s="228"/>
      <c r="O2057" s="228"/>
      <c r="Q2057" s="228"/>
      <c r="S2057" s="228"/>
      <c r="U2057" s="228"/>
      <c r="W2057" s="228"/>
    </row>
    <row r="2058" spans="1:23" x14ac:dyDescent="0.35">
      <c r="A2058" s="228"/>
      <c r="C2058" s="228"/>
      <c r="E2058" s="228"/>
      <c r="G2058" s="228"/>
      <c r="I2058" s="228"/>
      <c r="K2058" s="228"/>
      <c r="M2058" s="228"/>
      <c r="O2058" s="228"/>
      <c r="Q2058" s="228"/>
      <c r="S2058" s="228"/>
      <c r="U2058" s="228"/>
      <c r="W2058" s="228"/>
    </row>
    <row r="2059" spans="1:23" x14ac:dyDescent="0.35">
      <c r="A2059" s="228"/>
      <c r="C2059" s="228"/>
      <c r="E2059" s="228"/>
      <c r="G2059" s="228"/>
      <c r="I2059" s="228"/>
      <c r="K2059" s="228"/>
      <c r="M2059" s="228"/>
      <c r="O2059" s="228"/>
      <c r="Q2059" s="228"/>
      <c r="S2059" s="228"/>
      <c r="U2059" s="228"/>
      <c r="W2059" s="228"/>
    </row>
    <row r="2060" spans="1:23" x14ac:dyDescent="0.35">
      <c r="A2060" s="228"/>
      <c r="C2060" s="228"/>
      <c r="E2060" s="228"/>
      <c r="G2060" s="228"/>
      <c r="I2060" s="228"/>
      <c r="K2060" s="228"/>
      <c r="M2060" s="228"/>
      <c r="O2060" s="228"/>
      <c r="Q2060" s="228"/>
      <c r="S2060" s="228"/>
      <c r="U2060" s="228"/>
      <c r="W2060" s="228"/>
    </row>
    <row r="2061" spans="1:23" x14ac:dyDescent="0.35">
      <c r="A2061" s="228"/>
      <c r="C2061" s="228"/>
      <c r="E2061" s="228"/>
      <c r="G2061" s="228"/>
      <c r="I2061" s="228"/>
      <c r="K2061" s="228"/>
      <c r="M2061" s="228"/>
      <c r="O2061" s="228"/>
      <c r="Q2061" s="228"/>
      <c r="S2061" s="228"/>
      <c r="U2061" s="228"/>
      <c r="W2061" s="228"/>
    </row>
    <row r="2062" spans="1:23" x14ac:dyDescent="0.35">
      <c r="A2062" s="228"/>
      <c r="C2062" s="228"/>
      <c r="E2062" s="228"/>
      <c r="G2062" s="228"/>
      <c r="I2062" s="228"/>
      <c r="K2062" s="228"/>
      <c r="M2062" s="228"/>
      <c r="O2062" s="228"/>
      <c r="Q2062" s="228"/>
      <c r="S2062" s="228"/>
      <c r="U2062" s="228"/>
      <c r="W2062" s="228"/>
    </row>
    <row r="2063" spans="1:23" x14ac:dyDescent="0.35">
      <c r="A2063" s="228"/>
      <c r="C2063" s="228"/>
      <c r="E2063" s="228"/>
      <c r="G2063" s="228"/>
      <c r="I2063" s="228"/>
      <c r="K2063" s="228"/>
      <c r="M2063" s="228"/>
      <c r="O2063" s="228"/>
      <c r="Q2063" s="228"/>
      <c r="S2063" s="228"/>
      <c r="U2063" s="228"/>
      <c r="W2063" s="228"/>
    </row>
    <row r="2064" spans="1:23" x14ac:dyDescent="0.35">
      <c r="A2064" s="228"/>
      <c r="C2064" s="228"/>
      <c r="E2064" s="228"/>
      <c r="G2064" s="228"/>
      <c r="I2064" s="228"/>
      <c r="K2064" s="228"/>
      <c r="M2064" s="228"/>
      <c r="O2064" s="228"/>
      <c r="Q2064" s="228"/>
      <c r="S2064" s="228"/>
      <c r="U2064" s="228"/>
      <c r="W2064" s="228"/>
    </row>
    <row r="2065" spans="1:23" x14ac:dyDescent="0.35">
      <c r="A2065" s="228"/>
      <c r="C2065" s="228"/>
      <c r="E2065" s="228"/>
      <c r="G2065" s="228"/>
      <c r="I2065" s="228"/>
      <c r="K2065" s="228"/>
      <c r="M2065" s="228"/>
      <c r="O2065" s="228"/>
      <c r="Q2065" s="228"/>
      <c r="S2065" s="228"/>
      <c r="U2065" s="228"/>
      <c r="W2065" s="228"/>
    </row>
    <row r="2066" spans="1:23" x14ac:dyDescent="0.35">
      <c r="A2066" s="228"/>
      <c r="C2066" s="228"/>
      <c r="E2066" s="228"/>
      <c r="G2066" s="228"/>
      <c r="I2066" s="228"/>
      <c r="K2066" s="228"/>
      <c r="M2066" s="228"/>
      <c r="O2066" s="228"/>
      <c r="Q2066" s="228"/>
      <c r="S2066" s="228"/>
      <c r="U2066" s="228"/>
      <c r="W2066" s="228"/>
    </row>
    <row r="2067" spans="1:23" x14ac:dyDescent="0.35">
      <c r="A2067" s="228"/>
      <c r="C2067" s="228"/>
      <c r="E2067" s="228"/>
      <c r="G2067" s="228"/>
      <c r="I2067" s="228"/>
      <c r="K2067" s="228"/>
      <c r="M2067" s="228"/>
      <c r="O2067" s="228"/>
      <c r="Q2067" s="228"/>
      <c r="S2067" s="228"/>
      <c r="U2067" s="228"/>
      <c r="W2067" s="228"/>
    </row>
    <row r="2068" spans="1:23" x14ac:dyDescent="0.35">
      <c r="A2068" s="228"/>
      <c r="C2068" s="228"/>
      <c r="E2068" s="228"/>
      <c r="G2068" s="228"/>
      <c r="I2068" s="228"/>
      <c r="K2068" s="228"/>
      <c r="M2068" s="228"/>
      <c r="O2068" s="228"/>
      <c r="Q2068" s="228"/>
      <c r="S2068" s="228"/>
      <c r="U2068" s="228"/>
      <c r="W2068" s="228"/>
    </row>
    <row r="2069" spans="1:23" x14ac:dyDescent="0.35">
      <c r="A2069" s="228"/>
      <c r="C2069" s="228"/>
      <c r="E2069" s="228"/>
      <c r="G2069" s="228"/>
      <c r="I2069" s="228"/>
      <c r="K2069" s="228"/>
      <c r="M2069" s="228"/>
      <c r="O2069" s="228"/>
      <c r="Q2069" s="228"/>
      <c r="S2069" s="228"/>
      <c r="U2069" s="228"/>
      <c r="W2069" s="228"/>
    </row>
    <row r="2070" spans="1:23" x14ac:dyDescent="0.35">
      <c r="A2070" s="228"/>
      <c r="C2070" s="228"/>
      <c r="E2070" s="228"/>
      <c r="G2070" s="228"/>
      <c r="I2070" s="228"/>
      <c r="K2070" s="228"/>
      <c r="M2070" s="228"/>
      <c r="O2070" s="228"/>
      <c r="Q2070" s="228"/>
      <c r="S2070" s="228"/>
      <c r="U2070" s="228"/>
      <c r="W2070" s="228"/>
    </row>
    <row r="2071" spans="1:23" x14ac:dyDescent="0.35">
      <c r="A2071" s="228"/>
      <c r="C2071" s="228"/>
      <c r="E2071" s="228"/>
      <c r="G2071" s="228"/>
      <c r="I2071" s="228"/>
      <c r="K2071" s="228"/>
      <c r="M2071" s="228"/>
      <c r="O2071" s="228"/>
      <c r="Q2071" s="228"/>
      <c r="S2071" s="228"/>
      <c r="U2071" s="228"/>
      <c r="W2071" s="228"/>
    </row>
    <row r="2072" spans="1:23" x14ac:dyDescent="0.35">
      <c r="A2072" s="228"/>
      <c r="C2072" s="228"/>
      <c r="E2072" s="228"/>
      <c r="G2072" s="228"/>
      <c r="I2072" s="228"/>
      <c r="K2072" s="228"/>
      <c r="M2072" s="228"/>
      <c r="O2072" s="228"/>
      <c r="Q2072" s="228"/>
      <c r="S2072" s="228"/>
      <c r="U2072" s="228"/>
      <c r="W2072" s="228"/>
    </row>
    <row r="2073" spans="1:23" x14ac:dyDescent="0.35">
      <c r="A2073" s="228"/>
      <c r="C2073" s="228"/>
      <c r="E2073" s="228"/>
      <c r="G2073" s="228"/>
      <c r="I2073" s="228"/>
      <c r="K2073" s="228"/>
      <c r="M2073" s="228"/>
      <c r="O2073" s="228"/>
      <c r="Q2073" s="228"/>
      <c r="S2073" s="228"/>
      <c r="U2073" s="228"/>
      <c r="W2073" s="228"/>
    </row>
    <row r="2074" spans="1:23" x14ac:dyDescent="0.35">
      <c r="A2074" s="228"/>
      <c r="C2074" s="228"/>
      <c r="E2074" s="228"/>
      <c r="G2074" s="228"/>
      <c r="I2074" s="228"/>
      <c r="K2074" s="228"/>
      <c r="M2074" s="228"/>
      <c r="O2074" s="228"/>
      <c r="Q2074" s="228"/>
      <c r="S2074" s="228"/>
      <c r="U2074" s="228"/>
      <c r="W2074" s="228"/>
    </row>
    <row r="2075" spans="1:23" x14ac:dyDescent="0.35">
      <c r="A2075" s="228"/>
      <c r="C2075" s="228"/>
      <c r="E2075" s="228"/>
      <c r="G2075" s="228"/>
      <c r="I2075" s="228"/>
      <c r="K2075" s="228"/>
      <c r="M2075" s="228"/>
      <c r="O2075" s="228"/>
      <c r="Q2075" s="228"/>
      <c r="S2075" s="228"/>
      <c r="U2075" s="228"/>
      <c r="W2075" s="228"/>
    </row>
    <row r="2076" spans="1:23" x14ac:dyDescent="0.35">
      <c r="A2076" s="228"/>
      <c r="C2076" s="228"/>
      <c r="E2076" s="228"/>
      <c r="G2076" s="228"/>
      <c r="I2076" s="228"/>
      <c r="K2076" s="228"/>
      <c r="M2076" s="228"/>
      <c r="O2076" s="228"/>
      <c r="Q2076" s="228"/>
      <c r="S2076" s="228"/>
      <c r="U2076" s="228"/>
      <c r="W2076" s="228"/>
    </row>
    <row r="2077" spans="1:23" x14ac:dyDescent="0.35">
      <c r="A2077" s="228"/>
      <c r="C2077" s="228"/>
      <c r="E2077" s="228"/>
      <c r="G2077" s="228"/>
      <c r="I2077" s="228"/>
      <c r="K2077" s="228"/>
      <c r="M2077" s="228"/>
      <c r="O2077" s="228"/>
      <c r="Q2077" s="228"/>
      <c r="S2077" s="228"/>
      <c r="U2077" s="228"/>
      <c r="W2077" s="228"/>
    </row>
    <row r="2078" spans="1:23" x14ac:dyDescent="0.35">
      <c r="A2078" s="228"/>
      <c r="C2078" s="228"/>
      <c r="E2078" s="228"/>
      <c r="G2078" s="228"/>
      <c r="I2078" s="228"/>
      <c r="K2078" s="228"/>
      <c r="M2078" s="228"/>
      <c r="O2078" s="228"/>
      <c r="Q2078" s="228"/>
      <c r="S2078" s="228"/>
      <c r="U2078" s="228"/>
      <c r="W2078" s="228"/>
    </row>
    <row r="2079" spans="1:23" x14ac:dyDescent="0.35">
      <c r="A2079" s="228"/>
      <c r="C2079" s="228"/>
      <c r="E2079" s="228"/>
      <c r="G2079" s="228"/>
      <c r="I2079" s="228"/>
      <c r="K2079" s="228"/>
      <c r="M2079" s="228"/>
      <c r="O2079" s="228"/>
      <c r="Q2079" s="228"/>
      <c r="S2079" s="228"/>
      <c r="U2079" s="228"/>
      <c r="W2079" s="228"/>
    </row>
    <row r="2080" spans="1:23" x14ac:dyDescent="0.35">
      <c r="A2080" s="228"/>
      <c r="C2080" s="228"/>
      <c r="E2080" s="228"/>
      <c r="G2080" s="228"/>
      <c r="I2080" s="228"/>
      <c r="K2080" s="228"/>
      <c r="M2080" s="228"/>
      <c r="O2080" s="228"/>
      <c r="Q2080" s="228"/>
      <c r="S2080" s="228"/>
      <c r="U2080" s="228"/>
      <c r="W2080" s="228"/>
    </row>
    <row r="2081" spans="1:23" x14ac:dyDescent="0.35">
      <c r="A2081" s="228"/>
      <c r="C2081" s="228"/>
      <c r="E2081" s="228"/>
      <c r="G2081" s="228"/>
      <c r="I2081" s="228"/>
      <c r="K2081" s="228"/>
      <c r="M2081" s="228"/>
      <c r="O2081" s="228"/>
      <c r="Q2081" s="228"/>
      <c r="S2081" s="228"/>
      <c r="U2081" s="228"/>
      <c r="W2081" s="228"/>
    </row>
    <row r="2082" spans="1:23" x14ac:dyDescent="0.35">
      <c r="A2082" s="228"/>
      <c r="C2082" s="228"/>
      <c r="E2082" s="228"/>
      <c r="G2082" s="228"/>
      <c r="I2082" s="228"/>
      <c r="K2082" s="228"/>
      <c r="M2082" s="228"/>
      <c r="O2082" s="228"/>
      <c r="Q2082" s="228"/>
      <c r="S2082" s="228"/>
      <c r="U2082" s="228"/>
      <c r="W2082" s="228"/>
    </row>
    <row r="2083" spans="1:23" x14ac:dyDescent="0.35">
      <c r="A2083" s="228"/>
      <c r="C2083" s="228"/>
      <c r="E2083" s="228"/>
      <c r="G2083" s="228"/>
      <c r="I2083" s="228"/>
      <c r="K2083" s="228"/>
      <c r="M2083" s="228"/>
      <c r="O2083" s="228"/>
      <c r="Q2083" s="228"/>
      <c r="S2083" s="228"/>
      <c r="U2083" s="228"/>
      <c r="W2083" s="228"/>
    </row>
    <row r="2084" spans="1:23" x14ac:dyDescent="0.35">
      <c r="A2084" s="228"/>
      <c r="C2084" s="228"/>
      <c r="E2084" s="228"/>
      <c r="G2084" s="228"/>
      <c r="I2084" s="228"/>
      <c r="K2084" s="228"/>
      <c r="M2084" s="228"/>
      <c r="O2084" s="228"/>
      <c r="Q2084" s="228"/>
      <c r="S2084" s="228"/>
      <c r="U2084" s="228"/>
      <c r="W2084" s="228"/>
    </row>
    <row r="2085" spans="1:23" x14ac:dyDescent="0.35">
      <c r="A2085" s="228"/>
      <c r="C2085" s="228"/>
      <c r="E2085" s="228"/>
      <c r="G2085" s="228"/>
      <c r="I2085" s="228"/>
      <c r="K2085" s="228"/>
      <c r="M2085" s="228"/>
      <c r="O2085" s="228"/>
      <c r="Q2085" s="228"/>
      <c r="S2085" s="228"/>
      <c r="U2085" s="228"/>
      <c r="W2085" s="228"/>
    </row>
    <row r="2086" spans="1:23" x14ac:dyDescent="0.35">
      <c r="A2086" s="228"/>
      <c r="C2086" s="228"/>
      <c r="E2086" s="228"/>
      <c r="G2086" s="228"/>
      <c r="I2086" s="228"/>
      <c r="K2086" s="228"/>
      <c r="M2086" s="228"/>
      <c r="O2086" s="228"/>
      <c r="Q2086" s="228"/>
      <c r="S2086" s="228"/>
      <c r="U2086" s="228"/>
      <c r="W2086" s="228"/>
    </row>
    <row r="2087" spans="1:23" x14ac:dyDescent="0.35">
      <c r="A2087" s="228"/>
      <c r="C2087" s="228"/>
      <c r="E2087" s="228"/>
      <c r="G2087" s="228"/>
      <c r="I2087" s="228"/>
      <c r="K2087" s="228"/>
      <c r="M2087" s="228"/>
      <c r="O2087" s="228"/>
      <c r="Q2087" s="228"/>
      <c r="S2087" s="228"/>
      <c r="U2087" s="228"/>
      <c r="W2087" s="228"/>
    </row>
    <row r="2088" spans="1:23" x14ac:dyDescent="0.35">
      <c r="A2088" s="228"/>
      <c r="C2088" s="228"/>
      <c r="E2088" s="228"/>
      <c r="G2088" s="228"/>
      <c r="I2088" s="228"/>
      <c r="K2088" s="228"/>
      <c r="M2088" s="228"/>
      <c r="O2088" s="228"/>
      <c r="Q2088" s="228"/>
      <c r="S2088" s="228"/>
      <c r="U2088" s="228"/>
      <c r="W2088" s="228"/>
    </row>
    <row r="2089" spans="1:23" x14ac:dyDescent="0.35">
      <c r="A2089" s="228"/>
      <c r="C2089" s="228"/>
      <c r="E2089" s="228"/>
      <c r="G2089" s="228"/>
      <c r="I2089" s="228"/>
      <c r="K2089" s="228"/>
      <c r="M2089" s="228"/>
      <c r="O2089" s="228"/>
      <c r="Q2089" s="228"/>
      <c r="S2089" s="228"/>
      <c r="U2089" s="228"/>
      <c r="W2089" s="228"/>
    </row>
    <row r="2090" spans="1:23" x14ac:dyDescent="0.35">
      <c r="A2090" s="228"/>
      <c r="C2090" s="228"/>
      <c r="E2090" s="228"/>
      <c r="G2090" s="228"/>
      <c r="I2090" s="228"/>
      <c r="K2090" s="228"/>
      <c r="M2090" s="228"/>
      <c r="O2090" s="228"/>
      <c r="Q2090" s="228"/>
      <c r="S2090" s="228"/>
      <c r="U2090" s="228"/>
      <c r="W2090" s="228"/>
    </row>
    <row r="2091" spans="1:23" x14ac:dyDescent="0.35">
      <c r="A2091" s="228"/>
      <c r="C2091" s="228"/>
      <c r="E2091" s="228"/>
      <c r="G2091" s="228"/>
      <c r="I2091" s="228"/>
      <c r="K2091" s="228"/>
      <c r="M2091" s="228"/>
      <c r="O2091" s="228"/>
      <c r="Q2091" s="228"/>
      <c r="S2091" s="228"/>
      <c r="U2091" s="228"/>
      <c r="W2091" s="228"/>
    </row>
    <row r="2092" spans="1:23" x14ac:dyDescent="0.35">
      <c r="A2092" s="228"/>
      <c r="C2092" s="228"/>
      <c r="E2092" s="228"/>
      <c r="G2092" s="228"/>
      <c r="I2092" s="228"/>
      <c r="K2092" s="228"/>
      <c r="M2092" s="228"/>
      <c r="O2092" s="228"/>
      <c r="Q2092" s="228"/>
      <c r="S2092" s="228"/>
      <c r="U2092" s="228"/>
      <c r="W2092" s="228"/>
    </row>
    <row r="2093" spans="1:23" x14ac:dyDescent="0.35">
      <c r="A2093" s="228"/>
      <c r="C2093" s="228"/>
      <c r="E2093" s="228"/>
      <c r="G2093" s="228"/>
      <c r="I2093" s="228"/>
      <c r="K2093" s="228"/>
      <c r="M2093" s="228"/>
      <c r="O2093" s="228"/>
      <c r="Q2093" s="228"/>
      <c r="S2093" s="228"/>
      <c r="U2093" s="228"/>
      <c r="W2093" s="228"/>
    </row>
    <row r="2094" spans="1:23" x14ac:dyDescent="0.35">
      <c r="A2094" s="228"/>
      <c r="C2094" s="228"/>
      <c r="E2094" s="228"/>
      <c r="G2094" s="228"/>
      <c r="I2094" s="228"/>
      <c r="K2094" s="228"/>
      <c r="M2094" s="228"/>
      <c r="O2094" s="228"/>
      <c r="Q2094" s="228"/>
      <c r="S2094" s="228"/>
      <c r="U2094" s="228"/>
      <c r="W2094" s="228"/>
    </row>
    <row r="2095" spans="1:23" x14ac:dyDescent="0.35">
      <c r="A2095" s="228"/>
      <c r="C2095" s="228"/>
      <c r="E2095" s="228"/>
      <c r="G2095" s="228"/>
      <c r="I2095" s="228"/>
      <c r="K2095" s="228"/>
      <c r="M2095" s="228"/>
      <c r="O2095" s="228"/>
      <c r="Q2095" s="228"/>
      <c r="S2095" s="228"/>
      <c r="U2095" s="228"/>
      <c r="W2095" s="228"/>
    </row>
    <row r="2096" spans="1:23" x14ac:dyDescent="0.35">
      <c r="A2096" s="228"/>
      <c r="C2096" s="228"/>
      <c r="E2096" s="228"/>
      <c r="G2096" s="228"/>
      <c r="I2096" s="228"/>
      <c r="K2096" s="228"/>
      <c r="M2096" s="228"/>
      <c r="O2096" s="228"/>
      <c r="Q2096" s="228"/>
      <c r="S2096" s="228"/>
      <c r="U2096" s="228"/>
      <c r="W2096" s="228"/>
    </row>
    <row r="2097" spans="1:23" x14ac:dyDescent="0.35">
      <c r="A2097" s="228"/>
      <c r="C2097" s="228"/>
      <c r="E2097" s="228"/>
      <c r="G2097" s="228"/>
      <c r="I2097" s="228"/>
      <c r="K2097" s="228"/>
      <c r="M2097" s="228"/>
      <c r="O2097" s="228"/>
      <c r="Q2097" s="228"/>
      <c r="S2097" s="228"/>
      <c r="U2097" s="228"/>
      <c r="W2097" s="228"/>
    </row>
    <row r="2098" spans="1:23" x14ac:dyDescent="0.35">
      <c r="A2098" s="228"/>
      <c r="C2098" s="228"/>
      <c r="E2098" s="228"/>
      <c r="G2098" s="228"/>
      <c r="I2098" s="228"/>
      <c r="K2098" s="228"/>
      <c r="M2098" s="228"/>
      <c r="O2098" s="228"/>
      <c r="Q2098" s="228"/>
      <c r="S2098" s="228"/>
      <c r="U2098" s="228"/>
      <c r="W2098" s="228"/>
    </row>
    <row r="2099" spans="1:23" x14ac:dyDescent="0.35">
      <c r="A2099" s="228"/>
      <c r="C2099" s="228"/>
      <c r="E2099" s="228"/>
      <c r="G2099" s="228"/>
      <c r="I2099" s="228"/>
      <c r="K2099" s="228"/>
      <c r="M2099" s="228"/>
      <c r="O2099" s="228"/>
      <c r="Q2099" s="228"/>
      <c r="S2099" s="228"/>
      <c r="U2099" s="228"/>
      <c r="W2099" s="228"/>
    </row>
    <row r="2100" spans="1:23" x14ac:dyDescent="0.35">
      <c r="A2100" s="228"/>
      <c r="C2100" s="228"/>
      <c r="E2100" s="228"/>
      <c r="G2100" s="228"/>
      <c r="I2100" s="228"/>
      <c r="K2100" s="228"/>
      <c r="M2100" s="228"/>
      <c r="O2100" s="228"/>
      <c r="Q2100" s="228"/>
      <c r="S2100" s="228"/>
      <c r="U2100" s="228"/>
      <c r="W2100" s="228"/>
    </row>
    <row r="2101" spans="1:23" x14ac:dyDescent="0.35">
      <c r="A2101" s="228"/>
      <c r="C2101" s="228"/>
      <c r="E2101" s="228"/>
      <c r="G2101" s="228"/>
      <c r="I2101" s="228"/>
      <c r="K2101" s="228"/>
      <c r="M2101" s="228"/>
      <c r="O2101" s="228"/>
      <c r="Q2101" s="228"/>
      <c r="S2101" s="228"/>
      <c r="U2101" s="228"/>
      <c r="W2101" s="228"/>
    </row>
    <row r="2102" spans="1:23" x14ac:dyDescent="0.35">
      <c r="A2102" s="228"/>
      <c r="C2102" s="228"/>
      <c r="E2102" s="228"/>
      <c r="G2102" s="228"/>
      <c r="I2102" s="228"/>
      <c r="K2102" s="228"/>
      <c r="M2102" s="228"/>
      <c r="O2102" s="228"/>
      <c r="Q2102" s="228"/>
      <c r="S2102" s="228"/>
      <c r="U2102" s="228"/>
      <c r="W2102" s="228"/>
    </row>
    <row r="2103" spans="1:23" x14ac:dyDescent="0.35">
      <c r="A2103" s="228"/>
      <c r="C2103" s="228"/>
      <c r="E2103" s="228"/>
      <c r="G2103" s="228"/>
      <c r="I2103" s="228"/>
      <c r="K2103" s="228"/>
      <c r="M2103" s="228"/>
      <c r="O2103" s="228"/>
      <c r="Q2103" s="228"/>
      <c r="S2103" s="228"/>
      <c r="U2103" s="228"/>
      <c r="W2103" s="228"/>
    </row>
    <row r="2104" spans="1:23" x14ac:dyDescent="0.35">
      <c r="A2104" s="228"/>
      <c r="C2104" s="228"/>
      <c r="E2104" s="228"/>
      <c r="G2104" s="228"/>
      <c r="I2104" s="228"/>
      <c r="K2104" s="228"/>
      <c r="M2104" s="228"/>
      <c r="O2104" s="228"/>
      <c r="Q2104" s="228"/>
      <c r="S2104" s="228"/>
      <c r="U2104" s="228"/>
      <c r="W2104" s="228"/>
    </row>
    <row r="2105" spans="1:23" x14ac:dyDescent="0.35">
      <c r="A2105" s="228"/>
      <c r="C2105" s="228"/>
      <c r="E2105" s="228"/>
      <c r="G2105" s="228"/>
      <c r="I2105" s="228"/>
      <c r="K2105" s="228"/>
      <c r="M2105" s="228"/>
      <c r="O2105" s="228"/>
      <c r="Q2105" s="228"/>
      <c r="S2105" s="228"/>
      <c r="U2105" s="228"/>
      <c r="W2105" s="228"/>
    </row>
    <row r="2106" spans="1:23" x14ac:dyDescent="0.35">
      <c r="A2106" s="228"/>
      <c r="C2106" s="228"/>
      <c r="E2106" s="228"/>
      <c r="G2106" s="228"/>
      <c r="I2106" s="228"/>
      <c r="K2106" s="228"/>
      <c r="M2106" s="228"/>
      <c r="O2106" s="228"/>
      <c r="Q2106" s="228"/>
      <c r="S2106" s="228"/>
      <c r="U2106" s="228"/>
      <c r="W2106" s="228"/>
    </row>
    <row r="2107" spans="1:23" x14ac:dyDescent="0.35">
      <c r="A2107" s="228"/>
      <c r="C2107" s="228"/>
      <c r="E2107" s="228"/>
      <c r="G2107" s="228"/>
      <c r="I2107" s="228"/>
      <c r="K2107" s="228"/>
      <c r="M2107" s="228"/>
      <c r="O2107" s="228"/>
      <c r="Q2107" s="228"/>
      <c r="S2107" s="228"/>
      <c r="U2107" s="228"/>
      <c r="W2107" s="228"/>
    </row>
    <row r="2108" spans="1:23" x14ac:dyDescent="0.35">
      <c r="A2108" s="228"/>
      <c r="C2108" s="228"/>
      <c r="E2108" s="228"/>
      <c r="G2108" s="228"/>
      <c r="I2108" s="228"/>
      <c r="K2108" s="228"/>
      <c r="M2108" s="228"/>
      <c r="O2108" s="228"/>
      <c r="Q2108" s="228"/>
      <c r="S2108" s="228"/>
      <c r="U2108" s="228"/>
      <c r="W2108" s="228"/>
    </row>
    <row r="2109" spans="1:23" x14ac:dyDescent="0.35">
      <c r="A2109" s="228"/>
      <c r="C2109" s="228"/>
      <c r="E2109" s="228"/>
      <c r="G2109" s="228"/>
      <c r="I2109" s="228"/>
      <c r="K2109" s="228"/>
      <c r="M2109" s="228"/>
      <c r="O2109" s="228"/>
      <c r="Q2109" s="228"/>
      <c r="S2109" s="228"/>
      <c r="U2109" s="228"/>
      <c r="W2109" s="228"/>
    </row>
    <row r="2110" spans="1:23" x14ac:dyDescent="0.35">
      <c r="A2110" s="228"/>
      <c r="C2110" s="228"/>
      <c r="E2110" s="228"/>
      <c r="G2110" s="228"/>
      <c r="I2110" s="228"/>
      <c r="K2110" s="228"/>
      <c r="M2110" s="228"/>
      <c r="O2110" s="228"/>
      <c r="Q2110" s="228"/>
      <c r="S2110" s="228"/>
      <c r="U2110" s="228"/>
      <c r="W2110" s="228"/>
    </row>
    <row r="2111" spans="1:23" x14ac:dyDescent="0.35">
      <c r="A2111" s="228"/>
      <c r="C2111" s="228"/>
      <c r="E2111" s="228"/>
      <c r="G2111" s="228"/>
      <c r="I2111" s="228"/>
      <c r="K2111" s="228"/>
      <c r="M2111" s="228"/>
      <c r="O2111" s="228"/>
      <c r="Q2111" s="228"/>
      <c r="S2111" s="228"/>
      <c r="U2111" s="228"/>
      <c r="W2111" s="228"/>
    </row>
    <row r="2112" spans="1:23" x14ac:dyDescent="0.35">
      <c r="A2112" s="228"/>
      <c r="C2112" s="228"/>
      <c r="E2112" s="228"/>
      <c r="G2112" s="228"/>
      <c r="I2112" s="228"/>
      <c r="K2112" s="228"/>
      <c r="M2112" s="228"/>
      <c r="O2112" s="228"/>
      <c r="Q2112" s="228"/>
      <c r="S2112" s="228"/>
      <c r="U2112" s="228"/>
      <c r="W2112" s="228"/>
    </row>
    <row r="2113" spans="1:23" x14ac:dyDescent="0.35">
      <c r="A2113" s="228"/>
      <c r="C2113" s="228"/>
      <c r="E2113" s="228"/>
      <c r="G2113" s="228"/>
      <c r="I2113" s="228"/>
      <c r="K2113" s="228"/>
      <c r="M2113" s="228"/>
      <c r="O2113" s="228"/>
      <c r="Q2113" s="228"/>
      <c r="S2113" s="228"/>
      <c r="U2113" s="228"/>
      <c r="W2113" s="228"/>
    </row>
    <row r="2114" spans="1:23" x14ac:dyDescent="0.35">
      <c r="A2114" s="228"/>
      <c r="C2114" s="228"/>
      <c r="E2114" s="228"/>
      <c r="G2114" s="228"/>
      <c r="I2114" s="228"/>
      <c r="K2114" s="228"/>
      <c r="M2114" s="228"/>
      <c r="O2114" s="228"/>
      <c r="Q2114" s="228"/>
      <c r="S2114" s="228"/>
      <c r="U2114" s="228"/>
      <c r="W2114" s="228"/>
    </row>
    <row r="2115" spans="1:23" x14ac:dyDescent="0.35">
      <c r="A2115" s="228"/>
      <c r="C2115" s="228"/>
      <c r="E2115" s="228"/>
      <c r="G2115" s="228"/>
      <c r="I2115" s="228"/>
      <c r="K2115" s="228"/>
      <c r="M2115" s="228"/>
      <c r="O2115" s="228"/>
      <c r="Q2115" s="228"/>
      <c r="S2115" s="228"/>
      <c r="U2115" s="228"/>
      <c r="W2115" s="228"/>
    </row>
    <row r="2116" spans="1:23" x14ac:dyDescent="0.35">
      <c r="A2116" s="228"/>
      <c r="C2116" s="228"/>
      <c r="E2116" s="228"/>
      <c r="G2116" s="228"/>
      <c r="I2116" s="228"/>
      <c r="K2116" s="228"/>
      <c r="M2116" s="228"/>
      <c r="O2116" s="228"/>
      <c r="Q2116" s="228"/>
      <c r="S2116" s="228"/>
      <c r="U2116" s="228"/>
      <c r="W2116" s="228"/>
    </row>
    <row r="2117" spans="1:23" x14ac:dyDescent="0.35">
      <c r="A2117" s="228"/>
      <c r="C2117" s="228"/>
      <c r="E2117" s="228"/>
      <c r="G2117" s="228"/>
      <c r="I2117" s="228"/>
      <c r="K2117" s="228"/>
      <c r="M2117" s="228"/>
      <c r="O2117" s="228"/>
      <c r="Q2117" s="228"/>
      <c r="S2117" s="228"/>
      <c r="U2117" s="228"/>
      <c r="W2117" s="228"/>
    </row>
    <row r="2118" spans="1:23" x14ac:dyDescent="0.35">
      <c r="A2118" s="228"/>
      <c r="C2118" s="228"/>
      <c r="E2118" s="228"/>
      <c r="G2118" s="228"/>
      <c r="I2118" s="228"/>
      <c r="K2118" s="228"/>
      <c r="M2118" s="228"/>
      <c r="O2118" s="228"/>
      <c r="Q2118" s="228"/>
      <c r="S2118" s="228"/>
      <c r="U2118" s="228"/>
      <c r="W2118" s="228"/>
    </row>
  </sheetData>
  <pageMargins left="0.7" right="0.7" top="0.5" bottom="0.5" header="0.5" footer="0.5"/>
  <pageSetup scale="47" orientation="portrait" blackAndWhite="1" r:id="rId1"/>
  <headerFooter differentFirst="1">
    <oddHeader xml:space="preserve">&amp;C&amp;"Times New Roman,Bold"&amp;36South Texas College&amp;18
&amp;32Unrestricted Fund&amp;18
&amp;28Summary of Expenditures by Function and Classification&amp;18
&amp;24Budget for Fiscal Year 2018 - 2019&amp;25
&amp;18
&amp;22(Continued)&amp;"Arial,Regular"&amp;12
</oddHeader>
    <firstHeader>&amp;C&amp;"Times New Roman,Bold"&amp;36South Texas College&amp;18
&amp;32Unrestricted Fund&amp;18
&amp;28Summary of Expenditures by Function and Classification&amp;18
&amp;24Budget for Fiscal Year 2018 - 2019</firstHeader>
  </headerFooter>
  <colBreaks count="1" manualBreakCount="1">
    <brk id="13" max="4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Summary</vt:lpstr>
      <vt:lpstr>Graph 16</vt:lpstr>
      <vt:lpstr>Graph Compare 16</vt:lpstr>
      <vt:lpstr>Rev Summ</vt:lpstr>
      <vt:lpstr>Exp by Function 19</vt:lpstr>
      <vt:lpstr>Comparison-Function 19</vt:lpstr>
      <vt:lpstr>Exp by Classification 19</vt:lpstr>
      <vt:lpstr>Comparison-Classfication 19</vt:lpstr>
      <vt:lpstr>Exp Summary 19</vt:lpstr>
      <vt:lpstr>Summary (2)</vt:lpstr>
      <vt:lpstr>AUXILIARY</vt:lpstr>
      <vt:lpstr>RESTRICTED</vt:lpstr>
      <vt:lpstr>ENDOWMENT</vt:lpstr>
      <vt:lpstr>Plant-Regular</vt:lpstr>
      <vt:lpstr>AUXILIARY!Print_Area</vt:lpstr>
      <vt:lpstr>'Comparison-Classfication 19'!Print_Area</vt:lpstr>
      <vt:lpstr>'Comparison-Function 19'!Print_Area</vt:lpstr>
      <vt:lpstr>ENDOWMENT!Print_Area</vt:lpstr>
      <vt:lpstr>'Exp by Classification 19'!Print_Area</vt:lpstr>
      <vt:lpstr>'Exp by Function 19'!Print_Area</vt:lpstr>
      <vt:lpstr>'Exp Summary 19'!Print_Area</vt:lpstr>
      <vt:lpstr>'Graph 16'!Print_Area</vt:lpstr>
      <vt:lpstr>'Graph Compare 16'!Print_Area</vt:lpstr>
      <vt:lpstr>'Plant-Regular'!Print_Area</vt:lpstr>
      <vt:lpstr>RESTRICTED!Print_Area</vt:lpstr>
      <vt:lpstr>'Rev Summ'!Print_Area</vt:lpstr>
      <vt:lpstr>Summary!Print_Area</vt:lpstr>
      <vt:lpstr>'Summary (2)'!Print_Area</vt:lpstr>
      <vt:lpstr>Print_Area</vt:lpstr>
      <vt:lpstr>AUXILIARY!Print_Titles</vt:lpstr>
      <vt:lpstr>ENDOWMENT!Print_Titles</vt:lpstr>
      <vt:lpstr>RESTRICTED!Print_Titles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nsanchez</dc:creator>
  <cp:keywords/>
  <dc:description/>
  <cp:lastModifiedBy>Jose Salinas</cp:lastModifiedBy>
  <cp:lastPrinted>2017-07-20T13:46:32Z</cp:lastPrinted>
  <dcterms:created xsi:type="dcterms:W3CDTF">2003-06-02T16:31:40Z</dcterms:created>
  <dcterms:modified xsi:type="dcterms:W3CDTF">2018-12-03T18:56:37Z</dcterms:modified>
</cp:coreProperties>
</file>